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Раскрытие на сайте\2025\19 г\"/>
    </mc:Choice>
  </mc:AlternateContent>
  <xr:revisionPtr revIDLastSave="0" documentId="13_ncr:1_{8949A5BD-5E4A-4C9E-A032-09AC02E09E00}" xr6:coauthVersionLast="47" xr6:coauthVersionMax="47" xr10:uidLastSave="{00000000-0000-0000-0000-000000000000}"/>
  <bookViews>
    <workbookView xWindow="780" yWindow="780" windowWidth="36855" windowHeight="19275" xr2:uid="{38D979C6-6535-4DD1-907E-B29EFFDA4DE6}"/>
  </bookViews>
  <sheets>
    <sheet name="Факт_2024" sheetId="1" r:id="rId1"/>
  </sheets>
  <definedNames>
    <definedName name="_xlnm.Print_Area" localSheetId="0">Факт_2024!$B$1:$O$12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 s="1"/>
  <c r="E23" i="1"/>
  <c r="O23" i="1" l="1"/>
  <c r="O24" i="1" s="1"/>
  <c r="N23" i="1"/>
  <c r="N24" i="1" s="1"/>
  <c r="M23" i="1"/>
  <c r="M24" i="1" s="1"/>
  <c r="L23" i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E24" i="1"/>
  <c r="C22" i="1"/>
  <c r="C21" i="1"/>
  <c r="C20" i="1"/>
  <c r="C19" i="1"/>
  <c r="O11" i="1"/>
  <c r="M11" i="1"/>
  <c r="M12" i="1" s="1"/>
  <c r="L11" i="1"/>
  <c r="L12" i="1" s="1"/>
  <c r="K11" i="1"/>
  <c r="K12" i="1" s="1"/>
  <c r="J11" i="1"/>
  <c r="J12" i="1" s="1"/>
  <c r="I11" i="1"/>
  <c r="I12" i="1" s="1"/>
  <c r="H11" i="1"/>
  <c r="H12" i="1" s="1"/>
  <c r="G11" i="1"/>
  <c r="G12" i="1" s="1"/>
  <c r="F11" i="1"/>
  <c r="C10" i="1"/>
  <c r="C9" i="1"/>
  <c r="C8" i="1"/>
  <c r="E11" i="1"/>
  <c r="C23" i="1" l="1"/>
  <c r="F24" i="1"/>
  <c r="C24" i="1" s="1"/>
  <c r="O12" i="1"/>
  <c r="C7" i="1"/>
  <c r="D11" i="1"/>
  <c r="D12" i="1" s="1"/>
  <c r="E12" i="1"/>
  <c r="F12" i="1"/>
  <c r="N11" i="1"/>
  <c r="C11" i="1" l="1"/>
  <c r="N12" i="1"/>
  <c r="C12" i="1" l="1"/>
</calcChain>
</file>

<file path=xl/sharedStrings.xml><?xml version="1.0" encoding="utf-8"?>
<sst xmlns="http://schemas.openxmlformats.org/spreadsheetml/2006/main" count="46" uniqueCount="25">
  <si>
    <t xml:space="preserve"> БДР (руб. без НДС)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</si>
  <si>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</si>
  <si>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</si>
  <si>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</si>
  <si>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</si>
  <si>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</si>
  <si>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</si>
  <si>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</si>
  <si>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</si>
  <si>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</si>
  <si>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</si>
  <si>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</si>
  <si>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</si>
  <si>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-э/э _МЭС _в объеме баланса, кВтч.</t>
  </si>
  <si>
    <t>-э/э _МЭС_сверх баланса, кВтч.</t>
  </si>
  <si>
    <t>для V не превыщающих,  руб./кВтч.</t>
  </si>
  <si>
    <t>для величин превышения, руб./кВтч.</t>
  </si>
  <si>
    <t>АО "Мосэнергосбыт"</t>
  </si>
  <si>
    <t xml:space="preserve"> Покупка потерь, руб. без НДС</t>
  </si>
  <si>
    <t xml:space="preserve"> Покупка потерь, руб. c НДС</t>
  </si>
  <si>
    <t>Сводная ведомость по затратам на оплату потерь за 2024 год</t>
  </si>
  <si>
    <t>2024</t>
  </si>
  <si>
    <t>Нарастающим итогом_Факт_2024</t>
  </si>
  <si>
    <t>АО "Электросеть"</t>
  </si>
  <si>
    <t>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</si>
</sst>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  <numFmt numFmtId="166" formatCode="#,##0.0000"/>
    <numFmt numFmtId="167" formatCode="mm/yy"/>
    <numFmt numFmtId="168" formatCode="_-* #,##0.000_-;\-* #,##0.000_-;_-* &quot;-&quot;??_-;_-@_-"/>
    <numFmt numFmtId="169" formatCode="_-* #,##0.00\ _₽_-;\-* #,##0.00\ _₽_-;_-* &quot;-&quot;??\ _₽_-;_-@_-"/>
    <numFmt numFmtId="170" formatCode="_-* #,##0.00000_-;\-* #,##0.00000_-;_-* &quot;-&quot;??_-;_-@_-"/>
    <numFmt numFmtId="171" formatCode="_-* #,##0.000000_-;\-* #,##0.000000_-;_-* &quot;-&quot;??_-;_-@_-"/>
    <numFmt numFmtId="172" formatCode="#,##0.00000"/>
    <numFmt numFmtId="173" formatCode="#,##0.0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6"/>
      <color theme="1"/>
      <name val="Tahoma"/>
      <family val="2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i/>
      <sz val="11"/>
      <color indexed="8"/>
      <name val="Tahoma"/>
      <family val="2"/>
      <charset val="204"/>
    </font>
    <font>
      <i/>
      <sz val="11"/>
      <color rgb="FF000000"/>
      <name val="Tahoma"/>
      <family val="2"/>
      <charset val="204"/>
    </font>
    <font>
      <i/>
      <sz val="11"/>
      <name val="Tahoma"/>
      <family val="2"/>
      <charset val="204"/>
    </font>
    <font>
      <i/>
      <sz val="11"/>
      <color theme="1"/>
      <name val="Tahoma"/>
      <family val="2"/>
      <charset val="204"/>
    </font>
    <font>
      <b/>
      <sz val="14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0" xfId="0" applyFont="1"/>
    <xf numFmtId="166" fontId="5" fillId="0" borderId="0" xfId="0" applyNumberFormat="1" applyFont="1"/>
    <xf numFmtId="4" fontId="5" fillId="0" borderId="0" xfId="0" applyNumberFormat="1" applyFont="1"/>
    <xf numFmtId="49" fontId="8" fillId="0" borderId="5" xfId="0" applyNumberFormat="1" applyFont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7" fontId="8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9" fillId="0" borderId="7" xfId="0" applyNumberFormat="1" applyFont="1" applyBorder="1" applyAlignment="1">
      <alignment horizontal="left" vertical="center" wrapText="1"/>
    </xf>
    <xf numFmtId="165" fontId="9" fillId="0" borderId="8" xfId="1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 wrapText="1"/>
    </xf>
    <xf numFmtId="49" fontId="6" fillId="3" borderId="7" xfId="0" applyNumberFormat="1" applyFont="1" applyFill="1" applyBorder="1" applyAlignment="1">
      <alignment horizontal="left" vertical="center" wrapText="1"/>
    </xf>
    <xf numFmtId="43" fontId="6" fillId="3" borderId="8" xfId="1" applyFont="1" applyFill="1" applyBorder="1" applyAlignment="1">
      <alignment horizontal="right" vertical="center"/>
    </xf>
    <xf numFmtId="168" fontId="6" fillId="3" borderId="8" xfId="1" applyNumberFormat="1" applyFont="1" applyFill="1" applyBorder="1" applyAlignment="1">
      <alignment horizontal="right" vertical="center"/>
    </xf>
    <xf numFmtId="43" fontId="6" fillId="3" borderId="9" xfId="1" applyFont="1" applyFill="1" applyBorder="1" applyAlignment="1">
      <alignment horizontal="right" vertical="center"/>
    </xf>
    <xf numFmtId="165" fontId="10" fillId="0" borderId="8" xfId="0" applyNumberFormat="1" applyFont="1" applyBorder="1" applyAlignment="1">
      <alignment vertical="center" wrapText="1"/>
    </xf>
    <xf numFmtId="165" fontId="9" fillId="0" borderId="8" xfId="1" applyNumberFormat="1" applyFont="1" applyBorder="1" applyAlignment="1">
      <alignment vertical="center"/>
    </xf>
    <xf numFmtId="165" fontId="9" fillId="0" borderId="9" xfId="1" applyNumberFormat="1" applyFont="1" applyBorder="1" applyAlignment="1">
      <alignment horizontal="right" vertical="center"/>
    </xf>
    <xf numFmtId="0" fontId="12" fillId="0" borderId="0" xfId="0" applyFont="1"/>
    <xf numFmtId="168" fontId="9" fillId="0" borderId="8" xfId="1" applyNumberFormat="1" applyFont="1" applyBorder="1" applyAlignment="1">
      <alignment vertical="center"/>
    </xf>
    <xf numFmtId="165" fontId="9" fillId="0" borderId="9" xfId="1" applyNumberFormat="1" applyFont="1" applyBorder="1" applyAlignment="1">
      <alignment vertical="center"/>
    </xf>
    <xf numFmtId="171" fontId="9" fillId="0" borderId="8" xfId="1" applyNumberFormat="1" applyFont="1" applyBorder="1" applyAlignment="1">
      <alignment horizontal="right" vertical="center"/>
    </xf>
    <xf numFmtId="172" fontId="9" fillId="0" borderId="8" xfId="1" applyNumberFormat="1" applyFont="1" applyBorder="1" applyAlignment="1">
      <alignment horizontal="right" vertical="center"/>
    </xf>
    <xf numFmtId="166" fontId="9" fillId="0" borderId="8" xfId="1" applyNumberFormat="1" applyFont="1" applyBorder="1" applyAlignment="1">
      <alignment horizontal="right" vertical="center"/>
    </xf>
    <xf numFmtId="173" fontId="9" fillId="0" borderId="8" xfId="0" applyNumberFormat="1" applyFont="1" applyBorder="1" applyAlignment="1">
      <alignment horizontal="right" vertical="center"/>
    </xf>
    <xf numFmtId="173" fontId="11" fillId="0" borderId="8" xfId="0" applyNumberFormat="1" applyFont="1" applyBorder="1" applyAlignment="1">
      <alignment horizontal="right" vertical="center"/>
    </xf>
    <xf numFmtId="173" fontId="11" fillId="0" borderId="9" xfId="0" applyNumberFormat="1" applyFont="1" applyBorder="1" applyAlignment="1">
      <alignment horizontal="right" vertical="center"/>
    </xf>
    <xf numFmtId="170" fontId="9" fillId="0" borderId="8" xfId="1" applyNumberFormat="1" applyFont="1" applyBorder="1" applyAlignment="1">
      <alignment horizontal="right" vertical="center"/>
    </xf>
    <xf numFmtId="173" fontId="9" fillId="0" borderId="8" xfId="1" applyNumberFormat="1" applyFont="1" applyBorder="1" applyAlignment="1">
      <alignment horizontal="right" vertical="center"/>
    </xf>
    <xf numFmtId="173" fontId="9" fillId="0" borderId="8" xfId="1" applyNumberFormat="1" applyFont="1" applyFill="1" applyBorder="1" applyAlignment="1">
      <alignment horizontal="right" vertical="center"/>
    </xf>
    <xf numFmtId="173" fontId="11" fillId="0" borderId="8" xfId="1" applyNumberFormat="1" applyFont="1" applyBorder="1" applyAlignment="1">
      <alignment horizontal="right" vertical="center"/>
    </xf>
    <xf numFmtId="173" fontId="11" fillId="0" borderId="9" xfId="1" applyNumberFormat="1" applyFont="1" applyBorder="1" applyAlignment="1">
      <alignment horizontal="right" vertical="center"/>
    </xf>
    <xf numFmtId="169" fontId="2" fillId="0" borderId="0" xfId="0" applyNumberFormat="1" applyFont="1"/>
    <xf numFmtId="0" fontId="3" fillId="2" borderId="0" xfId="0" applyFont="1" applyFill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38BB-C7CC-46C9-86F4-2C5DA87F02DF}">
  <dimension ref="A1:R28"/>
  <sheetViews>
    <sheetView tabSelected="1" zoomScale="78" zoomScaleNormal="78" workbookViewId="0">
      <selection activeCell="R6" sqref="R6"/>
    </sheetView>
  </sheetViews>
  <sheetFormatPr defaultRowHeight="15" outlineLevelRow="3" outlineLevelCol="1" x14ac:dyDescent="0.25"/>
  <cols>
    <col min="1" max="1" width="5.42578125" style="1" customWidth="1"/>
    <col min="2" max="2" width="39.140625" style="1" customWidth="1"/>
    <col min="3" max="3" width="24.85546875" style="1" customWidth="1"/>
    <col min="4" max="4" width="24.140625" style="1" customWidth="1" outlineLevel="1"/>
    <col min="5" max="5" width="20" style="1" customWidth="1" outlineLevel="1"/>
    <col min="6" max="6" width="19.7109375" style="1" customWidth="1" outlineLevel="1"/>
    <col min="7" max="7" width="19" style="1" customWidth="1" outlineLevel="1"/>
    <col min="8" max="8" width="19.28515625" style="1" customWidth="1" outlineLevel="1"/>
    <col min="9" max="9" width="19.140625" style="1" customWidth="1" outlineLevel="1"/>
    <col min="10" max="10" width="21.28515625" style="1" customWidth="1" outlineLevel="1"/>
    <col min="11" max="11" width="19.85546875" style="1" customWidth="1" outlineLevel="1"/>
    <col min="12" max="12" width="19.5703125" style="1" customWidth="1" outlineLevel="1"/>
    <col min="13" max="13" width="19.42578125" style="1" customWidth="1" outlineLevel="1"/>
    <col min="14" max="14" width="19.7109375" style="1" customWidth="1" outlineLevel="1"/>
    <col min="15" max="15" width="20" style="1" customWidth="1" outlineLevel="1"/>
    <col min="16" max="16" width="18.140625" customWidth="1"/>
    <col min="17" max="17" width="19.28515625" style="1" customWidth="1"/>
    <col min="18" max="18" width="19.5703125" style="1" customWidth="1"/>
    <col min="19" max="16384" width="9.140625" style="1"/>
  </cols>
  <sheetData>
    <row r="1" spans="1:18" ht="21" customHeight="1" x14ac:dyDescent="0.25">
      <c r="C1" s="2"/>
      <c r="F1" s="3"/>
    </row>
    <row r="2" spans="1:18" ht="20.25" customHeight="1" x14ac:dyDescent="0.2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8" s="4" customFormat="1" ht="13.5" customHeight="1" thickBot="1" x14ac:dyDescent="0.2"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ht="14.25" x14ac:dyDescent="0.2">
      <c r="B4" s="37" t="s">
        <v>0</v>
      </c>
      <c r="C4" s="39" t="s">
        <v>21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1"/>
    </row>
    <row r="5" spans="1:18" s="10" customFormat="1" ht="39" customHeight="1" x14ac:dyDescent="0.25">
      <c r="B5" s="38"/>
      <c r="C5" s="7" t="s">
        <v>22</v>
      </c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8" t="s">
        <v>11</v>
      </c>
      <c r="O5" s="9" t="s">
        <v>12</v>
      </c>
    </row>
    <row r="6" spans="1:18" s="10" customFormat="1" ht="39" customHeight="1" x14ac:dyDescent="0.25">
      <c r="B6" s="41" t="s">
        <v>17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3"/>
      <c r="R6" s="10" t="s">
        <v>24</v>
      </c>
    </row>
    <row r="7" spans="1:18" s="21" customFormat="1" ht="24.75" customHeight="1" outlineLevel="3" x14ac:dyDescent="0.2">
      <c r="B7" s="11" t="s">
        <v>13</v>
      </c>
      <c r="C7" s="12">
        <f>SUM(D7:O7)</f>
        <v>9588946</v>
      </c>
      <c r="D7" s="12">
        <v>1247598</v>
      </c>
      <c r="E7" s="12">
        <v>0</v>
      </c>
      <c r="F7" s="13">
        <v>0</v>
      </c>
      <c r="G7" s="13">
        <v>0</v>
      </c>
      <c r="H7" s="18">
        <v>926543</v>
      </c>
      <c r="I7" s="19">
        <v>244440</v>
      </c>
      <c r="J7" s="19">
        <v>894364</v>
      </c>
      <c r="K7" s="18">
        <v>537463</v>
      </c>
      <c r="L7" s="18">
        <v>465411</v>
      </c>
      <c r="M7" s="18">
        <v>1629226</v>
      </c>
      <c r="N7" s="12">
        <v>1299101</v>
      </c>
      <c r="O7" s="20">
        <v>2344800</v>
      </c>
    </row>
    <row r="8" spans="1:18" s="21" customFormat="1" ht="24" customHeight="1" outlineLevel="3" x14ac:dyDescent="0.2">
      <c r="B8" s="11" t="s">
        <v>14</v>
      </c>
      <c r="C8" s="12">
        <f>SUM(D8:O8)</f>
        <v>121408</v>
      </c>
      <c r="D8" s="22">
        <v>0</v>
      </c>
      <c r="E8" s="12">
        <v>0</v>
      </c>
      <c r="F8" s="19">
        <v>0</v>
      </c>
      <c r="G8" s="19">
        <v>0</v>
      </c>
      <c r="H8" s="19">
        <v>121408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/>
      <c r="O8" s="23"/>
    </row>
    <row r="9" spans="1:18" s="21" customFormat="1" ht="23.25" customHeight="1" outlineLevel="3" x14ac:dyDescent="0.2">
      <c r="B9" s="11" t="s">
        <v>15</v>
      </c>
      <c r="C9" s="24">
        <f>AVERAGE(D9:O9)</f>
        <v>3.4298533333333325</v>
      </c>
      <c r="D9" s="25">
        <v>3.0885599999999998</v>
      </c>
      <c r="E9" s="26">
        <v>3.41337</v>
      </c>
      <c r="F9" s="26">
        <v>3.2168699999999997</v>
      </c>
      <c r="G9" s="26">
        <v>3.3235199999999998</v>
      </c>
      <c r="H9" s="27">
        <v>3.1036999999999999</v>
      </c>
      <c r="I9" s="27">
        <v>3.12913</v>
      </c>
      <c r="J9" s="27">
        <v>3.5953499999999998</v>
      </c>
      <c r="K9" s="27">
        <v>3.5001199999999999</v>
      </c>
      <c r="L9" s="27">
        <v>3.9268200000000002</v>
      </c>
      <c r="M9" s="27">
        <v>3.7135599999999998</v>
      </c>
      <c r="N9" s="28">
        <v>3.71828</v>
      </c>
      <c r="O9" s="29">
        <v>3.42896</v>
      </c>
    </row>
    <row r="10" spans="1:18" s="21" customFormat="1" ht="22.5" customHeight="1" outlineLevel="3" x14ac:dyDescent="0.2">
      <c r="B10" s="11" t="s">
        <v>16</v>
      </c>
      <c r="C10" s="24">
        <f>AVERAGE(D10:O10)</f>
        <v>0</v>
      </c>
      <c r="D10" s="30">
        <v>0</v>
      </c>
      <c r="E10" s="30">
        <v>0</v>
      </c>
      <c r="F10" s="30">
        <v>0</v>
      </c>
      <c r="G10" s="30">
        <v>0</v>
      </c>
      <c r="H10" s="31">
        <v>0</v>
      </c>
      <c r="I10" s="32">
        <v>0</v>
      </c>
      <c r="J10" s="31">
        <v>0</v>
      </c>
      <c r="K10" s="31">
        <v>0</v>
      </c>
      <c r="L10" s="31">
        <v>0</v>
      </c>
      <c r="M10" s="31">
        <v>0</v>
      </c>
      <c r="N10" s="33">
        <v>0</v>
      </c>
      <c r="O10" s="34">
        <v>0</v>
      </c>
    </row>
    <row r="11" spans="1:18" ht="27" customHeight="1" outlineLevel="1" x14ac:dyDescent="0.25">
      <c r="B11" s="14" t="s">
        <v>18</v>
      </c>
      <c r="C11" s="15">
        <f>SUM(D11:O11)</f>
        <v>33339074.338880002</v>
      </c>
      <c r="D11" s="15">
        <f>D7*D9</f>
        <v>3853281.2788799996</v>
      </c>
      <c r="E11" s="15">
        <f>E7*E9+E8*E10</f>
        <v>0</v>
      </c>
      <c r="F11" s="15">
        <f t="shared" ref="F11:O11" si="0">ROUND(F7*F9+F8*F10,2)</f>
        <v>0</v>
      </c>
      <c r="G11" s="15">
        <f t="shared" si="0"/>
        <v>0</v>
      </c>
      <c r="H11" s="15">
        <f t="shared" si="0"/>
        <v>2875711.51</v>
      </c>
      <c r="I11" s="15">
        <f t="shared" si="0"/>
        <v>764884.54</v>
      </c>
      <c r="J11" s="15">
        <f t="shared" si="0"/>
        <v>3215551.61</v>
      </c>
      <c r="K11" s="15">
        <f t="shared" si="0"/>
        <v>1881185</v>
      </c>
      <c r="L11" s="15">
        <f t="shared" si="0"/>
        <v>1827585.22</v>
      </c>
      <c r="M11" s="15">
        <f t="shared" si="0"/>
        <v>6050228.5</v>
      </c>
      <c r="N11" s="16">
        <f t="shared" si="0"/>
        <v>4830421.2699999996</v>
      </c>
      <c r="O11" s="17">
        <f t="shared" si="0"/>
        <v>8040225.4100000001</v>
      </c>
    </row>
    <row r="12" spans="1:18" customFormat="1" ht="27" customHeight="1" x14ac:dyDescent="0.25">
      <c r="A12" s="1"/>
      <c r="B12" s="14" t="s">
        <v>19</v>
      </c>
      <c r="C12" s="15">
        <f>SUM(D12:O12)</f>
        <v>40006889.206656002</v>
      </c>
      <c r="D12" s="15">
        <f t="shared" ref="D12:O12" si="1">D11*1.2</f>
        <v>4623937.5346559994</v>
      </c>
      <c r="E12" s="15">
        <f t="shared" si="1"/>
        <v>0</v>
      </c>
      <c r="F12" s="15">
        <f t="shared" si="1"/>
        <v>0</v>
      </c>
      <c r="G12" s="15">
        <f t="shared" si="1"/>
        <v>0</v>
      </c>
      <c r="H12" s="15">
        <f t="shared" si="1"/>
        <v>3450853.8119999995</v>
      </c>
      <c r="I12" s="15">
        <f t="shared" si="1"/>
        <v>917861.44799999997</v>
      </c>
      <c r="J12" s="15">
        <f t="shared" si="1"/>
        <v>3858661.9319999996</v>
      </c>
      <c r="K12" s="15">
        <f t="shared" si="1"/>
        <v>2257422</v>
      </c>
      <c r="L12" s="15">
        <f t="shared" si="1"/>
        <v>2193102.264</v>
      </c>
      <c r="M12" s="15">
        <f t="shared" si="1"/>
        <v>7260274.2000000002</v>
      </c>
      <c r="N12" s="16">
        <f t="shared" si="1"/>
        <v>5796505.5239999993</v>
      </c>
      <c r="O12" s="17">
        <f t="shared" si="1"/>
        <v>9648270.4920000006</v>
      </c>
      <c r="Q12" s="1"/>
      <c r="R12" s="1"/>
    </row>
    <row r="15" spans="1:18" ht="15.75" thickBot="1" x14ac:dyDescent="0.3"/>
    <row r="16" spans="1:18" ht="14.25" x14ac:dyDescent="0.2">
      <c r="B16" s="37" t="s">
        <v>0</v>
      </c>
      <c r="C16" s="39" t="s">
        <v>21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1"/>
    </row>
    <row r="17" spans="1:18" s="10" customFormat="1" ht="39" customHeight="1" x14ac:dyDescent="0.25">
      <c r="B17" s="38"/>
      <c r="C17" s="7" t="s">
        <v>22</v>
      </c>
      <c r="D17" s="8" t="s">
        <v>1</v>
      </c>
      <c r="E17" s="8" t="s">
        <v>2</v>
      </c>
      <c r="F17" s="8" t="s">
        <v>3</v>
      </c>
      <c r="G17" s="8" t="s">
        <v>4</v>
      </c>
      <c r="H17" s="8" t="s">
        <v>5</v>
      </c>
      <c r="I17" s="8" t="s">
        <v>6</v>
      </c>
      <c r="J17" s="8" t="s">
        <v>7</v>
      </c>
      <c r="K17" s="8" t="s">
        <v>8</v>
      </c>
      <c r="L17" s="8" t="s">
        <v>9</v>
      </c>
      <c r="M17" s="8" t="s">
        <v>10</v>
      </c>
      <c r="N17" s="8" t="s">
        <v>11</v>
      </c>
      <c r="O17" s="9" t="s">
        <v>12</v>
      </c>
    </row>
    <row r="18" spans="1:18" s="10" customFormat="1" ht="39" customHeight="1" x14ac:dyDescent="0.25">
      <c r="B18" s="41" t="s">
        <v>23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8" s="21" customFormat="1" ht="24.75" customHeight="1" outlineLevel="3" x14ac:dyDescent="0.2">
      <c r="B19" s="11" t="s">
        <v>13</v>
      </c>
      <c r="C19" s="12">
        <f>SUM(D19:O19)</f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20">
        <v>0</v>
      </c>
    </row>
    <row r="20" spans="1:18" s="21" customFormat="1" ht="24" customHeight="1" outlineLevel="3" x14ac:dyDescent="0.2">
      <c r="B20" s="11" t="s">
        <v>14</v>
      </c>
      <c r="C20" s="12">
        <f>SUM(D20:O20)</f>
        <v>38866</v>
      </c>
      <c r="D20" s="19">
        <v>894</v>
      </c>
      <c r="E20" s="12">
        <v>3113</v>
      </c>
      <c r="F20" s="19">
        <v>6083</v>
      </c>
      <c r="G20" s="19">
        <v>8554</v>
      </c>
      <c r="H20" s="19">
        <v>200</v>
      </c>
      <c r="I20" s="19">
        <v>2264</v>
      </c>
      <c r="J20" s="19">
        <v>3254</v>
      </c>
      <c r="K20" s="19">
        <v>3080</v>
      </c>
      <c r="L20" s="19">
        <v>4162</v>
      </c>
      <c r="M20" s="19">
        <v>3551</v>
      </c>
      <c r="N20" s="19">
        <v>3148</v>
      </c>
      <c r="O20" s="23">
        <v>563</v>
      </c>
    </row>
    <row r="21" spans="1:18" s="21" customFormat="1" ht="23.25" customHeight="1" outlineLevel="3" x14ac:dyDescent="0.2">
      <c r="B21" s="11" t="s">
        <v>15</v>
      </c>
      <c r="C21" s="24">
        <f>AVERAGE(D21:O21)</f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20">
        <v>0</v>
      </c>
    </row>
    <row r="22" spans="1:18" s="21" customFormat="1" ht="22.5" customHeight="1" outlineLevel="3" x14ac:dyDescent="0.2">
      <c r="B22" s="11" t="s">
        <v>16</v>
      </c>
      <c r="C22" s="24">
        <f>AVERAGE(D22:O22)</f>
        <v>3.0845255373001783</v>
      </c>
      <c r="D22" s="30">
        <v>2.8733899999999997</v>
      </c>
      <c r="E22" s="30">
        <v>3.1840600000000001</v>
      </c>
      <c r="F22" s="30">
        <v>2.9520500000000003</v>
      </c>
      <c r="G22" s="30">
        <v>2.9818699999999998</v>
      </c>
      <c r="H22" s="31">
        <v>2.7946900000000001</v>
      </c>
      <c r="I22" s="32">
        <v>2.81332</v>
      </c>
      <c r="J22" s="31">
        <v>2.9840900000000001</v>
      </c>
      <c r="K22" s="31">
        <v>3.0565700000000002</v>
      </c>
      <c r="L22" s="31">
        <v>3.4586900000000003</v>
      </c>
      <c r="M22" s="31">
        <v>3.38266</v>
      </c>
      <c r="N22" s="33">
        <v>3.41892</v>
      </c>
      <c r="O22" s="34">
        <v>3.1139964476021302</v>
      </c>
    </row>
    <row r="23" spans="1:18" ht="27" customHeight="1" outlineLevel="1" x14ac:dyDescent="0.25">
      <c r="B23" s="14" t="s">
        <v>18</v>
      </c>
      <c r="C23" s="15">
        <f>SUM(D23:O23)</f>
        <v>120920.63944</v>
      </c>
      <c r="D23" s="15">
        <f>D19*D21+D20*D22</f>
        <v>2568.8106599999996</v>
      </c>
      <c r="E23" s="15">
        <f>E19*E21+E20*E22</f>
        <v>9911.9787799999995</v>
      </c>
      <c r="F23" s="15">
        <f t="shared" ref="F23:O23" si="2">ROUND(F19*F21+F20*F22,2)</f>
        <v>17957.32</v>
      </c>
      <c r="G23" s="15">
        <f t="shared" si="2"/>
        <v>25506.92</v>
      </c>
      <c r="H23" s="15">
        <f t="shared" si="2"/>
        <v>558.94000000000005</v>
      </c>
      <c r="I23" s="15">
        <f t="shared" si="2"/>
        <v>6369.36</v>
      </c>
      <c r="J23" s="15">
        <f t="shared" si="2"/>
        <v>9710.23</v>
      </c>
      <c r="K23" s="15">
        <f t="shared" si="2"/>
        <v>9414.24</v>
      </c>
      <c r="L23" s="15">
        <f t="shared" si="2"/>
        <v>14395.07</v>
      </c>
      <c r="M23" s="15">
        <f t="shared" si="2"/>
        <v>12011.83</v>
      </c>
      <c r="N23" s="16">
        <f t="shared" si="2"/>
        <v>10762.76</v>
      </c>
      <c r="O23" s="17">
        <f t="shared" si="2"/>
        <v>1753.18</v>
      </c>
    </row>
    <row r="24" spans="1:18" customFormat="1" ht="27" customHeight="1" x14ac:dyDescent="0.25">
      <c r="A24" s="1"/>
      <c r="B24" s="14" t="s">
        <v>19</v>
      </c>
      <c r="C24" s="15">
        <f>SUM(D24:O24)</f>
        <v>145104.76732799999</v>
      </c>
      <c r="D24" s="15">
        <f t="shared" ref="D24" si="3">D23*1.2</f>
        <v>3082.5727919999995</v>
      </c>
      <c r="E24" s="15">
        <f t="shared" ref="D24:O24" si="4">E23*1.2</f>
        <v>11894.374535999999</v>
      </c>
      <c r="F24" s="15">
        <f t="shared" si="4"/>
        <v>21548.784</v>
      </c>
      <c r="G24" s="15">
        <f t="shared" si="4"/>
        <v>30608.303999999996</v>
      </c>
      <c r="H24" s="15">
        <f t="shared" si="4"/>
        <v>670.72800000000007</v>
      </c>
      <c r="I24" s="15">
        <f t="shared" si="4"/>
        <v>7643.2319999999991</v>
      </c>
      <c r="J24" s="15">
        <f t="shared" si="4"/>
        <v>11652.276</v>
      </c>
      <c r="K24" s="15">
        <f t="shared" si="4"/>
        <v>11297.088</v>
      </c>
      <c r="L24" s="15">
        <f t="shared" si="4"/>
        <v>17274.083999999999</v>
      </c>
      <c r="M24" s="15">
        <f t="shared" si="4"/>
        <v>14414.196</v>
      </c>
      <c r="N24" s="16">
        <f t="shared" si="4"/>
        <v>12915.312</v>
      </c>
      <c r="O24" s="17">
        <f t="shared" si="4"/>
        <v>2103.8159999999998</v>
      </c>
      <c r="Q24" s="1"/>
      <c r="R24" s="1"/>
    </row>
    <row r="28" spans="1:18" customFormat="1" x14ac:dyDescent="0.25">
      <c r="A28" s="1"/>
      <c r="B28" s="1"/>
      <c r="C28" s="3"/>
      <c r="D28" s="3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1"/>
      <c r="R28" s="1"/>
    </row>
  </sheetData>
  <mergeCells count="7">
    <mergeCell ref="B18:O18"/>
    <mergeCell ref="B2:O2"/>
    <mergeCell ref="B4:B5"/>
    <mergeCell ref="C4:O4"/>
    <mergeCell ref="B6:O6"/>
    <mergeCell ref="B16:B17"/>
    <mergeCell ref="C16:O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Факт_2024</vt:lpstr>
      <vt:lpstr>Факт_2024!Область_печати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Наиля Шавкатовна</dc:creator>
  <cp:lastModifiedBy>Баталова Наиля Шавкатовна</cp:lastModifiedBy>
  <dcterms:created xsi:type="dcterms:W3CDTF">2023-03-22T13:21:02Z</dcterms:created>
  <dcterms:modified xsi:type="dcterms:W3CDTF">2025-08-28T13:33:55Z</dcterms:modified>
</cp:coreProperties>
</file>