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Y:\Раскрытие на сайте\2025\19 г\"/>
    </mc:Choice>
  </mc:AlternateContent>
  <xr:revisionPtr revIDLastSave="0" documentId="13_ncr:1_{093AB219-AAD9-490E-9BDB-E021125432F3}" xr6:coauthVersionLast="47" xr6:coauthVersionMax="47" xr10:uidLastSave="{00000000-0000-0000-0000-000000000000}"/>
  <bookViews>
    <workbookView xWindow="-120" yWindow="-120" windowWidth="38640" windowHeight="21240" xr2:uid="{1AA508F9-171C-4CB7-A959-63A47511F797}"/>
  </bookViews>
  <sheets>
    <sheet name="Баланс ЭЭ" sheetId="1" r:id="rId1"/>
  </sheets>
  <externalReferences>
    <externalReference r:id="rId2"/>
    <externalReference r:id="rId3"/>
  </externalReferences>
  <definedNames>
    <definedName name="anscount" hidden="1">1</definedName>
    <definedName name="god">[1]Титульный!$H$9</definedName>
    <definedName name="NDS">[1]TECHSHEET!$R$5</definedName>
    <definedName name="RESOURCE_IDENTIFIER">[1]TECHSHEET!$H$23</definedName>
    <definedName name="SAPBEXrevision" hidden="1">1</definedName>
    <definedName name="SAPBEXsysID" hidden="1">"BW2"</definedName>
    <definedName name="SAPBEXwbID" hidden="1">"479GSPMTNK9HM4ZSIVE5K2SH6"</definedName>
    <definedName name="VDET">[1]Титульный!$H$19</definedName>
    <definedName name="_xlnm.Print_Area" localSheetId="0">'Баланс ЭЭ'!$B$2:$R$66</definedName>
    <definedName name="Стоим_ОС">[2]Скрытый!$P$70:$P$71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G21" i="1" l="1"/>
  <c r="R66" i="1" l="1"/>
  <c r="Q66" i="1"/>
  <c r="P66" i="1"/>
  <c r="O66" i="1"/>
  <c r="M66" i="1"/>
  <c r="L66" i="1"/>
  <c r="K66" i="1"/>
  <c r="J66" i="1"/>
  <c r="H66" i="1"/>
  <c r="G66" i="1"/>
  <c r="F66" i="1"/>
  <c r="D66" i="1" s="1"/>
  <c r="E66" i="1"/>
  <c r="J65" i="1"/>
  <c r="H65" i="1"/>
  <c r="G65" i="1"/>
  <c r="F65" i="1"/>
  <c r="E65" i="1"/>
  <c r="R46" i="1"/>
  <c r="Q46" i="1"/>
  <c r="P46" i="1"/>
  <c r="O46" i="1"/>
  <c r="M46" i="1"/>
  <c r="L46" i="1"/>
  <c r="K46" i="1"/>
  <c r="J46" i="1"/>
  <c r="I46" i="1"/>
  <c r="H46" i="1"/>
  <c r="F46" i="1"/>
  <c r="E46" i="1"/>
  <c r="Q45" i="1"/>
  <c r="P45" i="1"/>
  <c r="P44" i="1" s="1"/>
  <c r="O45" i="1"/>
  <c r="O44" i="1" s="1"/>
  <c r="L45" i="1"/>
  <c r="L44" i="1" s="1"/>
  <c r="K45" i="1"/>
  <c r="K44" i="1" s="1"/>
  <c r="J45" i="1"/>
  <c r="J44" i="1" s="1"/>
  <c r="F45" i="1"/>
  <c r="E45" i="1"/>
  <c r="R43" i="1"/>
  <c r="N43" i="1" s="1"/>
  <c r="Q43" i="1"/>
  <c r="P43" i="1"/>
  <c r="O43" i="1"/>
  <c r="M43" i="1"/>
  <c r="L43" i="1"/>
  <c r="K43" i="1"/>
  <c r="J43" i="1"/>
  <c r="I43" i="1"/>
  <c r="H43" i="1"/>
  <c r="G43" i="1"/>
  <c r="F43" i="1"/>
  <c r="E43" i="1"/>
  <c r="Q42" i="1"/>
  <c r="P42" i="1"/>
  <c r="O42" i="1"/>
  <c r="L42" i="1"/>
  <c r="K42" i="1"/>
  <c r="J42" i="1"/>
  <c r="F42" i="1"/>
  <c r="E42" i="1"/>
  <c r="N23" i="1"/>
  <c r="I23" i="1"/>
  <c r="M65" i="1" s="1"/>
  <c r="D23" i="1"/>
  <c r="N22" i="1"/>
  <c r="I22" i="1"/>
  <c r="G22" i="1"/>
  <c r="G46" i="1" s="1"/>
  <c r="D22" i="1"/>
  <c r="G45" i="1"/>
  <c r="Q20" i="1"/>
  <c r="P20" i="1"/>
  <c r="O20" i="1"/>
  <c r="L20" i="1"/>
  <c r="K20" i="1"/>
  <c r="J20" i="1"/>
  <c r="F20" i="1"/>
  <c r="E20" i="1"/>
  <c r="N19" i="1"/>
  <c r="I19" i="1"/>
  <c r="D19" i="1"/>
  <c r="N16" i="1"/>
  <c r="I16" i="1"/>
  <c r="H16" i="1"/>
  <c r="G16" i="1"/>
  <c r="D16" i="1"/>
  <c r="Q15" i="1"/>
  <c r="N15" i="1"/>
  <c r="L15" i="1"/>
  <c r="I15" i="1"/>
  <c r="G15" i="1"/>
  <c r="E7" i="1"/>
  <c r="E17" i="1" s="1"/>
  <c r="D15" i="1"/>
  <c r="N14" i="1"/>
  <c r="I14" i="1"/>
  <c r="D14" i="1"/>
  <c r="N13" i="1"/>
  <c r="I13" i="1"/>
  <c r="D13" i="1"/>
  <c r="P8" i="1"/>
  <c r="K8" i="1"/>
  <c r="K7" i="1" s="1"/>
  <c r="F8" i="1"/>
  <c r="F7" i="1" s="1"/>
  <c r="P7" i="1"/>
  <c r="P17" i="1" s="1"/>
  <c r="O7" i="1"/>
  <c r="O17" i="1" s="1"/>
  <c r="J7" i="1"/>
  <c r="D46" i="1" l="1"/>
  <c r="N66" i="1"/>
  <c r="I7" i="1"/>
  <c r="I17" i="1" s="1"/>
  <c r="D7" i="1"/>
  <c r="D17" i="1" s="1"/>
  <c r="D21" i="1" s="1"/>
  <c r="Q44" i="1"/>
  <c r="E44" i="1"/>
  <c r="Q10" i="1"/>
  <c r="O24" i="1" s="1"/>
  <c r="P39" i="1"/>
  <c r="P62" i="1" s="1"/>
  <c r="L65" i="1"/>
  <c r="P34" i="1"/>
  <c r="P57" i="1" s="1"/>
  <c r="P55" i="1" s="1"/>
  <c r="P37" i="1"/>
  <c r="P60" i="1" s="1"/>
  <c r="P38" i="1"/>
  <c r="P61" i="1" s="1"/>
  <c r="P40" i="1"/>
  <c r="P63" i="1" s="1"/>
  <c r="G44" i="1"/>
  <c r="D43" i="1"/>
  <c r="F44" i="1"/>
  <c r="K65" i="1"/>
  <c r="Q11" i="1"/>
  <c r="P24" i="1" s="1"/>
  <c r="N46" i="1"/>
  <c r="I66" i="1"/>
  <c r="K40" i="1"/>
  <c r="K63" i="1" s="1"/>
  <c r="K34" i="1"/>
  <c r="K17" i="1"/>
  <c r="L11" i="1"/>
  <c r="K39" i="1"/>
  <c r="K62" i="1" s="1"/>
  <c r="K38" i="1"/>
  <c r="K61" i="1" s="1"/>
  <c r="K37" i="1"/>
  <c r="K60" i="1" s="1"/>
  <c r="R65" i="1"/>
  <c r="Q65" i="1"/>
  <c r="O65" i="1"/>
  <c r="I21" i="1"/>
  <c r="M21" i="1" s="1"/>
  <c r="I20" i="1"/>
  <c r="G10" i="1"/>
  <c r="E24" i="1" s="1"/>
  <c r="P65" i="1"/>
  <c r="F17" i="1"/>
  <c r="G11" i="1" s="1"/>
  <c r="J17" i="1"/>
  <c r="G20" i="1"/>
  <c r="N7" i="1"/>
  <c r="Q8" i="1" l="1"/>
  <c r="Q7" i="1" s="1"/>
  <c r="Q17" i="1" s="1"/>
  <c r="H21" i="1"/>
  <c r="P54" i="1"/>
  <c r="P64" i="1" s="1"/>
  <c r="P32" i="1"/>
  <c r="K24" i="1"/>
  <c r="D20" i="1"/>
  <c r="G8" i="1"/>
  <c r="G7" i="1" s="1"/>
  <c r="F24" i="1"/>
  <c r="H45" i="1"/>
  <c r="H20" i="1"/>
  <c r="M20" i="1"/>
  <c r="M45" i="1"/>
  <c r="L10" i="1"/>
  <c r="J24" i="1" s="1"/>
  <c r="K57" i="1"/>
  <c r="K55" i="1" s="1"/>
  <c r="K54" i="1" s="1"/>
  <c r="K64" i="1" s="1"/>
  <c r="K32" i="1"/>
  <c r="N17" i="1"/>
  <c r="L8" i="1" l="1"/>
  <c r="L7" i="1" s="1"/>
  <c r="L17" i="1" s="1"/>
  <c r="M17" i="1" s="1"/>
  <c r="M7" i="1" s="1"/>
  <c r="R17" i="1"/>
  <c r="N20" i="1"/>
  <c r="N21" i="1"/>
  <c r="R21" i="1" s="1"/>
  <c r="M44" i="1"/>
  <c r="I45" i="1"/>
  <c r="I44" i="1" s="1"/>
  <c r="H44" i="1"/>
  <c r="D45" i="1"/>
  <c r="D44" i="1" s="1"/>
  <c r="M18" i="1" l="1"/>
  <c r="M42" i="1" s="1"/>
  <c r="M31" i="1" s="1"/>
  <c r="M41" i="1" s="1"/>
  <c r="M12" i="1"/>
  <c r="L24" i="1" s="1"/>
  <c r="M24" i="1"/>
  <c r="R20" i="1"/>
  <c r="R7" i="1" s="1"/>
  <c r="R45" i="1"/>
  <c r="M38" i="1" l="1"/>
  <c r="M61" i="1" s="1"/>
  <c r="M39" i="1"/>
  <c r="M62" i="1" s="1"/>
  <c r="M40" i="1"/>
  <c r="M63" i="1" s="1"/>
  <c r="R44" i="1"/>
  <c r="N45" i="1"/>
  <c r="N44" i="1" s="1"/>
  <c r="R18" i="1"/>
  <c r="R42" i="1" s="1"/>
  <c r="R12" i="1"/>
  <c r="R24" i="1"/>
  <c r="M36" i="1"/>
  <c r="M59" i="1" s="1"/>
  <c r="M55" i="1" s="1"/>
  <c r="M8" i="1"/>
  <c r="M37" i="1"/>
  <c r="M60" i="1" s="1"/>
  <c r="M54" i="1" l="1"/>
  <c r="M64" i="1" s="1"/>
  <c r="R31" i="1"/>
  <c r="M32" i="1"/>
  <c r="L31" i="1"/>
  <c r="R8" i="1"/>
  <c r="Q24" i="1"/>
  <c r="L41" i="1" l="1"/>
  <c r="L35" i="1"/>
  <c r="L40" i="1"/>
  <c r="L63" i="1" s="1"/>
  <c r="L34" i="1"/>
  <c r="L37" i="1"/>
  <c r="L60" i="1" s="1"/>
  <c r="L39" i="1"/>
  <c r="L62" i="1" s="1"/>
  <c r="L38" i="1"/>
  <c r="L61" i="1" s="1"/>
  <c r="R41" i="1"/>
  <c r="R38" i="1"/>
  <c r="R61" i="1" s="1"/>
  <c r="R40" i="1"/>
  <c r="R63" i="1" s="1"/>
  <c r="R39" i="1"/>
  <c r="R62" i="1" s="1"/>
  <c r="R37" i="1"/>
  <c r="R60" i="1" s="1"/>
  <c r="R36" i="1"/>
  <c r="Q31" i="1" l="1"/>
  <c r="R32" i="1"/>
  <c r="R59" i="1"/>
  <c r="R55" i="1" s="1"/>
  <c r="R54" i="1" s="1"/>
  <c r="R64" i="1" s="1"/>
  <c r="K31" i="1"/>
  <c r="K41" i="1" s="1"/>
  <c r="L58" i="1"/>
  <c r="L32" i="1"/>
  <c r="J31" i="1"/>
  <c r="L57" i="1"/>
  <c r="L55" i="1" s="1"/>
  <c r="L54" i="1" s="1"/>
  <c r="L64" i="1" s="1"/>
  <c r="F38" i="1" l="1"/>
  <c r="F61" i="1" s="1"/>
  <c r="F40" i="1"/>
  <c r="F63" i="1" s="1"/>
  <c r="F37" i="1"/>
  <c r="F60" i="1" s="1"/>
  <c r="F34" i="1"/>
  <c r="F39" i="1"/>
  <c r="F62" i="1" s="1"/>
  <c r="J41" i="1"/>
  <c r="I41" i="1" s="1"/>
  <c r="I31" i="1" s="1"/>
  <c r="I42" i="1" s="1"/>
  <c r="J37" i="1"/>
  <c r="J38" i="1"/>
  <c r="J40" i="1"/>
  <c r="J39" i="1"/>
  <c r="Q41" i="1"/>
  <c r="Q35" i="1"/>
  <c r="Q40" i="1"/>
  <c r="Q63" i="1" s="1"/>
  <c r="Q38" i="1"/>
  <c r="Q61" i="1" s="1"/>
  <c r="Q37" i="1"/>
  <c r="Q60" i="1" s="1"/>
  <c r="Q34" i="1"/>
  <c r="Q39" i="1"/>
  <c r="Q62" i="1" s="1"/>
  <c r="F57" i="1" l="1"/>
  <c r="F55" i="1" s="1"/>
  <c r="F54" i="1" s="1"/>
  <c r="F64" i="1" s="1"/>
  <c r="F32" i="1"/>
  <c r="Q32" i="1"/>
  <c r="O31" i="1"/>
  <c r="Q57" i="1"/>
  <c r="J62" i="1"/>
  <c r="I62" i="1" s="1"/>
  <c r="I39" i="1"/>
  <c r="I40" i="1"/>
  <c r="J63" i="1"/>
  <c r="I38" i="1"/>
  <c r="J61" i="1"/>
  <c r="I61" i="1" s="1"/>
  <c r="J60" i="1"/>
  <c r="I60" i="1" s="1"/>
  <c r="I37" i="1"/>
  <c r="P31" i="1"/>
  <c r="P41" i="1" s="1"/>
  <c r="Q58" i="1"/>
  <c r="I63" i="1" l="1"/>
  <c r="J54" i="1"/>
  <c r="J64" i="1" s="1"/>
  <c r="I64" i="1" s="1"/>
  <c r="O37" i="1"/>
  <c r="O38" i="1"/>
  <c r="O41" i="1"/>
  <c r="N41" i="1" s="1"/>
  <c r="N31" i="1" s="1"/>
  <c r="N42" i="1" s="1"/>
  <c r="O40" i="1"/>
  <c r="O39" i="1"/>
  <c r="Q55" i="1"/>
  <c r="Q54" i="1" s="1"/>
  <c r="Q64" i="1" s="1"/>
  <c r="N38" i="1" l="1"/>
  <c r="O61" i="1"/>
  <c r="N61" i="1" s="1"/>
  <c r="O60" i="1"/>
  <c r="N60" i="1" s="1"/>
  <c r="N37" i="1"/>
  <c r="O62" i="1"/>
  <c r="N62" i="1" s="1"/>
  <c r="N39" i="1"/>
  <c r="O63" i="1"/>
  <c r="N40" i="1"/>
  <c r="I54" i="1"/>
  <c r="I65" i="1" s="1"/>
  <c r="O54" i="1" l="1"/>
  <c r="O64" i="1" s="1"/>
  <c r="N64" i="1" s="1"/>
  <c r="N63" i="1"/>
  <c r="N54" i="1" l="1"/>
  <c r="N65" i="1" s="1"/>
  <c r="G17" i="1" l="1"/>
  <c r="G42" i="1"/>
  <c r="H17" i="1" l="1"/>
  <c r="H7" i="1" s="1"/>
  <c r="H12" i="1" l="1"/>
  <c r="H18" i="1"/>
  <c r="H24" i="1"/>
  <c r="H42" i="1" l="1"/>
  <c r="H31" i="1" s="1"/>
  <c r="H40" i="1" s="1"/>
  <c r="H63" i="1" s="1"/>
  <c r="H8" i="1"/>
  <c r="G24" i="1"/>
  <c r="H38" i="1" l="1"/>
  <c r="H61" i="1" s="1"/>
  <c r="H37" i="1"/>
  <c r="H60" i="1" s="1"/>
  <c r="H39" i="1"/>
  <c r="H62" i="1" s="1"/>
  <c r="H41" i="1"/>
  <c r="H36" i="1"/>
  <c r="H32" i="1" l="1"/>
  <c r="G31" i="1"/>
  <c r="H59" i="1"/>
  <c r="H55" i="1" s="1"/>
  <c r="H54" i="1" s="1"/>
  <c r="H64" i="1" s="1"/>
  <c r="G38" i="1" l="1"/>
  <c r="G61" i="1" s="1"/>
  <c r="G39" i="1"/>
  <c r="G62" i="1" s="1"/>
  <c r="G40" i="1"/>
  <c r="G63" i="1" s="1"/>
  <c r="G34" i="1"/>
  <c r="G37" i="1"/>
  <c r="G60" i="1" s="1"/>
  <c r="G35" i="1"/>
  <c r="G41" i="1"/>
  <c r="G58" i="1" l="1"/>
  <c r="F31" i="1"/>
  <c r="F41" i="1" s="1"/>
  <c r="G57" i="1"/>
  <c r="E31" i="1"/>
  <c r="G32" i="1"/>
  <c r="G55" i="1" l="1"/>
  <c r="G54" i="1" s="1"/>
  <c r="G64" i="1" s="1"/>
  <c r="E41" i="1"/>
  <c r="D41" i="1" s="1"/>
  <c r="D31" i="1" s="1"/>
  <c r="D42" i="1" s="1"/>
  <c r="E39" i="1"/>
  <c r="E40" i="1"/>
  <c r="E37" i="1"/>
  <c r="E38" i="1"/>
  <c r="E63" i="1" l="1"/>
  <c r="D40" i="1"/>
  <c r="E61" i="1"/>
  <c r="D61" i="1" s="1"/>
  <c r="D38" i="1"/>
  <c r="E60" i="1"/>
  <c r="D60" i="1" s="1"/>
  <c r="D37" i="1"/>
  <c r="D39" i="1"/>
  <c r="E62" i="1"/>
  <c r="D62" i="1" s="1"/>
  <c r="E54" i="1" l="1"/>
  <c r="E64" i="1" s="1"/>
  <c r="D64" i="1" s="1"/>
  <c r="D63" i="1"/>
  <c r="D54" i="1" l="1"/>
  <c r="D65" i="1" s="1"/>
</calcChain>
</file>

<file path=xl/sharedStrings.xml><?xml version="1.0" encoding="utf-8"?>
<sst xmlns="http://schemas.openxmlformats.org/spreadsheetml/2006/main" count="315" uniqueCount="35">
  <si>
    <t>Баланс электроэнергиии на 2025 год ООО "ЦЭК"</t>
  </si>
  <si>
    <t>Показатели</t>
  </si>
  <si>
    <t>Единица измерений</t>
  </si>
  <si>
    <t>План 2025 год</t>
  </si>
  <si>
    <t>год</t>
  </si>
  <si>
    <t>1 полугодие</t>
  </si>
  <si>
    <t>2 полугодие</t>
  </si>
  <si>
    <t>Всего</t>
  </si>
  <si>
    <t>ВН</t>
  </si>
  <si>
    <t>СН1</t>
  </si>
  <si>
    <t>СН2</t>
  </si>
  <si>
    <t>НН</t>
  </si>
  <si>
    <t>Поступление электроэнергии в сеть</t>
  </si>
  <si>
    <t>млн. кВт.ч.</t>
  </si>
  <si>
    <t>из смежной сети, всего</t>
  </si>
  <si>
    <t>х</t>
  </si>
  <si>
    <t xml:space="preserve">    в том числе из сети</t>
  </si>
  <si>
    <t>от электростанций</t>
  </si>
  <si>
    <t>от ПАО "Федеральная сетевая компания - Россети"</t>
  </si>
  <si>
    <t>от ПАО "Россети Московский регион"</t>
  </si>
  <si>
    <t>Поступление электроэнергии от других сетевых организаций</t>
  </si>
  <si>
    <t>Потери в сетях</t>
  </si>
  <si>
    <t>%</t>
  </si>
  <si>
    <t>Расход электроэнергии на производственные и хозяйственные нужды</t>
  </si>
  <si>
    <t xml:space="preserve">Отпуск из сети (полезный отпуск ), в т.ч. для
</t>
  </si>
  <si>
    <t>передачи сторонним потребителям (субабонентам)</t>
  </si>
  <si>
    <t>Сальдо-переток в другие сетевые организации</t>
  </si>
  <si>
    <t>Собственное потребление</t>
  </si>
  <si>
    <t>Проверка</t>
  </si>
  <si>
    <t>Х</t>
  </si>
  <si>
    <t>Баланс ТРАНЗИТА электроэнергии без учета собственного потребления</t>
  </si>
  <si>
    <t>Ед. изм.</t>
  </si>
  <si>
    <t>Полезный отпуск электроэнергии потребителям</t>
  </si>
  <si>
    <t xml:space="preserve"> потребителям сети</t>
  </si>
  <si>
    <t>Баланс СОБСТВЕННОГО ПОТРЕБЛЕНИЯ  электроэнергии без учета транзита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</si>
</sst>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_(* #,##0.00_);_(* \(#,##0.00\);_(* &quot;-&quot;??_);_(@_)"/>
    <numFmt numFmtId="166" formatCode="#,##0.0000"/>
    <numFmt numFmtId="167" formatCode="#,##0.00000"/>
    <numFmt numFmtId="168" formatCode="#,##0.000000"/>
    <numFmt numFmtId="169" formatCode="#,##0.0000_ ;\-#,##0.0000\ "/>
    <numFmt numFmtId="170" formatCode="0.0000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6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9"/>
      <name val="Tahoma"/>
      <family val="2"/>
      <charset val="204"/>
    </font>
    <font>
      <u/>
      <sz val="11"/>
      <color theme="10"/>
      <name val="Aptos Narrow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2FFD2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44" applyBorder="0">
      <alignment horizontal="center" vertical="center" wrapText="1"/>
    </xf>
    <xf numFmtId="0" fontId="10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1" applyFont="1"/>
    <xf numFmtId="0" fontId="4" fillId="0" borderId="0" xfId="0" applyFont="1"/>
    <xf numFmtId="0" fontId="1" fillId="0" borderId="0" xfId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0" applyFont="1"/>
    <xf numFmtId="0" fontId="1" fillId="2" borderId="0" xfId="1" applyFill="1"/>
    <xf numFmtId="164" fontId="1" fillId="2" borderId="15" xfId="1" applyNumberFormat="1" applyFill="1" applyBorder="1" applyAlignment="1">
      <alignment horizontal="center" vertical="center" wrapText="1"/>
    </xf>
    <xf numFmtId="164" fontId="1" fillId="2" borderId="16" xfId="1" applyNumberFormat="1" applyFill="1" applyBorder="1" applyAlignment="1">
      <alignment horizontal="center" vertical="center" wrapText="1"/>
    </xf>
    <xf numFmtId="164" fontId="1" fillId="2" borderId="17" xfId="1" applyNumberFormat="1" applyFill="1" applyBorder="1" applyAlignment="1">
      <alignment horizontal="center" vertical="center" wrapText="1"/>
    </xf>
    <xf numFmtId="164" fontId="1" fillId="2" borderId="18" xfId="1" applyNumberFormat="1" applyFill="1" applyBorder="1" applyAlignment="1">
      <alignment horizontal="center" vertical="center" wrapText="1"/>
    </xf>
    <xf numFmtId="0" fontId="5" fillId="3" borderId="0" xfId="1" applyFont="1" applyFill="1"/>
    <xf numFmtId="0" fontId="5" fillId="3" borderId="3" xfId="1" applyFont="1" applyFill="1" applyBorder="1" applyAlignment="1">
      <alignment vertical="top" wrapText="1"/>
    </xf>
    <xf numFmtId="0" fontId="5" fillId="3" borderId="19" xfId="1" applyFont="1" applyFill="1" applyBorder="1" applyAlignment="1">
      <alignment horizontal="center" vertical="top" wrapText="1"/>
    </xf>
    <xf numFmtId="166" fontId="5" fillId="4" borderId="20" xfId="2" applyNumberFormat="1" applyFont="1" applyFill="1" applyBorder="1" applyAlignment="1" applyProtection="1">
      <alignment horizontal="right"/>
    </xf>
    <xf numFmtId="166" fontId="5" fillId="4" borderId="21" xfId="2" applyNumberFormat="1" applyFont="1" applyFill="1" applyBorder="1" applyAlignment="1" applyProtection="1">
      <alignment horizontal="right"/>
    </xf>
    <xf numFmtId="166" fontId="5" fillId="4" borderId="22" xfId="2" applyNumberFormat="1" applyFont="1" applyFill="1" applyBorder="1" applyAlignment="1" applyProtection="1">
      <alignment horizontal="right"/>
    </xf>
    <xf numFmtId="0" fontId="1" fillId="3" borderId="0" xfId="1" applyFill="1"/>
    <xf numFmtId="0" fontId="1" fillId="3" borderId="8" xfId="1" applyFill="1" applyBorder="1" applyAlignment="1">
      <alignment vertical="top" wrapText="1"/>
    </xf>
    <xf numFmtId="0" fontId="1" fillId="3" borderId="23" xfId="1" applyFill="1" applyBorder="1" applyAlignment="1">
      <alignment horizontal="center" vertical="top" wrapText="1"/>
    </xf>
    <xf numFmtId="166" fontId="1" fillId="3" borderId="24" xfId="2" applyNumberFormat="1" applyFont="1" applyFill="1" applyBorder="1" applyAlignment="1" applyProtection="1">
      <alignment horizontal="center"/>
    </xf>
    <xf numFmtId="166" fontId="1" fillId="3" borderId="25" xfId="2" applyNumberFormat="1" applyFont="1" applyFill="1" applyBorder="1" applyAlignment="1" applyProtection="1">
      <alignment horizontal="center"/>
    </xf>
    <xf numFmtId="166" fontId="1" fillId="4" borderId="25" xfId="2" applyNumberFormat="1" applyFont="1" applyFill="1" applyBorder="1" applyAlignment="1" applyProtection="1">
      <alignment horizontal="right"/>
    </xf>
    <xf numFmtId="166" fontId="1" fillId="4" borderId="26" xfId="2" applyNumberFormat="1" applyFont="1" applyFill="1" applyBorder="1" applyAlignment="1" applyProtection="1">
      <alignment horizontal="right"/>
    </xf>
    <xf numFmtId="166" fontId="5" fillId="4" borderId="25" xfId="2" applyNumberFormat="1" applyFont="1" applyFill="1" applyBorder="1" applyAlignment="1" applyProtection="1">
      <alignment horizontal="right"/>
    </xf>
    <xf numFmtId="166" fontId="5" fillId="4" borderId="26" xfId="2" applyNumberFormat="1" applyFont="1" applyFill="1" applyBorder="1" applyAlignment="1" applyProtection="1">
      <alignment horizontal="right"/>
    </xf>
    <xf numFmtId="166" fontId="1" fillId="3" borderId="26" xfId="2" applyNumberFormat="1" applyFont="1" applyFill="1" applyBorder="1" applyAlignment="1" applyProtection="1">
      <alignment horizontal="center"/>
    </xf>
    <xf numFmtId="0" fontId="1" fillId="0" borderId="8" xfId="1" applyBorder="1" applyAlignment="1">
      <alignment vertical="top" wrapText="1"/>
    </xf>
    <xf numFmtId="0" fontId="1" fillId="0" borderId="23" xfId="1" applyBorder="1" applyAlignment="1">
      <alignment horizontal="center" vertical="top" wrapText="1"/>
    </xf>
    <xf numFmtId="166" fontId="1" fillId="0" borderId="24" xfId="2" applyNumberFormat="1" applyFont="1" applyFill="1" applyBorder="1" applyAlignment="1" applyProtection="1">
      <alignment horizontal="center"/>
    </xf>
    <xf numFmtId="166" fontId="1" fillId="0" borderId="25" xfId="2" applyNumberFormat="1" applyFont="1" applyFill="1" applyBorder="1" applyAlignment="1" applyProtection="1">
      <alignment horizontal="center"/>
    </xf>
    <xf numFmtId="166" fontId="1" fillId="5" borderId="25" xfId="2" applyNumberFormat="1" applyFont="1" applyFill="1" applyBorder="1" applyAlignment="1" applyProtection="1">
      <alignment horizontal="right"/>
      <protection locked="0"/>
    </xf>
    <xf numFmtId="166" fontId="1" fillId="5" borderId="26" xfId="2" applyNumberFormat="1" applyFont="1" applyFill="1" applyBorder="1" applyAlignment="1" applyProtection="1">
      <alignment horizontal="right"/>
      <protection locked="0"/>
    </xf>
    <xf numFmtId="166" fontId="1" fillId="4" borderId="24" xfId="2" applyNumberFormat="1" applyFont="1" applyFill="1" applyBorder="1" applyAlignment="1" applyProtection="1">
      <alignment horizontal="right"/>
    </xf>
    <xf numFmtId="166" fontId="5" fillId="4" borderId="24" xfId="2" applyNumberFormat="1" applyFont="1" applyFill="1" applyBorder="1" applyAlignment="1" applyProtection="1">
      <alignment horizontal="right"/>
    </xf>
    <xf numFmtId="0" fontId="5" fillId="0" borderId="0" xfId="1" applyFont="1"/>
    <xf numFmtId="0" fontId="5" fillId="3" borderId="23" xfId="1" applyFont="1" applyFill="1" applyBorder="1" applyAlignment="1">
      <alignment horizontal="center" vertical="top" wrapText="1"/>
    </xf>
    <xf numFmtId="166" fontId="1" fillId="5" borderId="24" xfId="2" applyNumberFormat="1" applyFont="1" applyFill="1" applyBorder="1" applyAlignment="1" applyProtection="1">
      <alignment horizontal="right"/>
      <protection locked="0"/>
    </xf>
    <xf numFmtId="0" fontId="5" fillId="0" borderId="8" xfId="1" applyFont="1" applyBorder="1" applyAlignment="1">
      <alignment vertical="top" wrapText="1"/>
    </xf>
    <xf numFmtId="0" fontId="5" fillId="0" borderId="23" xfId="1" applyFont="1" applyBorder="1" applyAlignment="1">
      <alignment horizontal="center" vertical="top" wrapText="1"/>
    </xf>
    <xf numFmtId="0" fontId="5" fillId="3" borderId="8" xfId="1" applyFont="1" applyFill="1" applyBorder="1" applyAlignment="1">
      <alignment vertical="top" wrapText="1"/>
    </xf>
    <xf numFmtId="167" fontId="5" fillId="4" borderId="24" xfId="2" applyNumberFormat="1" applyFont="1" applyFill="1" applyBorder="1" applyAlignment="1" applyProtection="1">
      <alignment horizontal="right"/>
    </xf>
    <xf numFmtId="0" fontId="1" fillId="0" borderId="0" xfId="0" applyFont="1"/>
    <xf numFmtId="0" fontId="1" fillId="3" borderId="8" xfId="1" applyFill="1" applyBorder="1" applyAlignment="1">
      <alignment horizontal="left" vertical="top" wrapText="1" indent="1"/>
    </xf>
    <xf numFmtId="166" fontId="1" fillId="5" borderId="17" xfId="2" applyNumberFormat="1" applyFont="1" applyFill="1" applyBorder="1" applyAlignment="1" applyProtection="1">
      <alignment horizontal="right"/>
      <protection locked="0"/>
    </xf>
    <xf numFmtId="0" fontId="1" fillId="0" borderId="27" xfId="1" applyBorder="1" applyAlignment="1">
      <alignment vertical="top" wrapText="1"/>
    </xf>
    <xf numFmtId="0" fontId="1" fillId="0" borderId="28" xfId="1" applyBorder="1" applyAlignment="1">
      <alignment horizontal="center" vertical="top" wrapText="1"/>
    </xf>
    <xf numFmtId="166" fontId="1" fillId="4" borderId="29" xfId="2" applyNumberFormat="1" applyFont="1" applyFill="1" applyBorder="1" applyAlignment="1" applyProtection="1">
      <alignment horizontal="right"/>
    </xf>
    <xf numFmtId="166" fontId="1" fillId="5" borderId="30" xfId="2" applyNumberFormat="1" applyFont="1" applyFill="1" applyBorder="1" applyAlignment="1" applyProtection="1">
      <alignment horizontal="right"/>
      <protection locked="0"/>
    </xf>
    <xf numFmtId="166" fontId="5" fillId="4" borderId="29" xfId="2" applyNumberFormat="1" applyFont="1" applyFill="1" applyBorder="1" applyAlignment="1" applyProtection="1">
      <alignment horizontal="right"/>
    </xf>
    <xf numFmtId="166" fontId="1" fillId="5" borderId="25" xfId="0" applyNumberFormat="1" applyFont="1" applyFill="1" applyBorder="1" applyProtection="1">
      <protection locked="0"/>
    </xf>
    <xf numFmtId="0" fontId="5" fillId="3" borderId="31" xfId="1" applyFont="1" applyFill="1" applyBorder="1" applyAlignment="1">
      <alignment vertical="top" wrapText="1"/>
    </xf>
    <xf numFmtId="0" fontId="5" fillId="0" borderId="32" xfId="1" applyFont="1" applyBorder="1" applyAlignment="1">
      <alignment horizontal="center" vertical="top" wrapText="1"/>
    </xf>
    <xf numFmtId="168" fontId="5" fillId="4" borderId="33" xfId="2" applyNumberFormat="1" applyFont="1" applyFill="1" applyBorder="1" applyAlignment="1" applyProtection="1">
      <alignment horizontal="right"/>
    </xf>
    <xf numFmtId="168" fontId="1" fillId="5" borderId="34" xfId="2" applyNumberFormat="1" applyFont="1" applyFill="1" applyBorder="1" applyAlignment="1" applyProtection="1">
      <alignment horizontal="right"/>
      <protection locked="0"/>
    </xf>
    <xf numFmtId="168" fontId="1" fillId="5" borderId="35" xfId="2" applyNumberFormat="1" applyFont="1" applyFill="1" applyBorder="1" applyAlignment="1" applyProtection="1">
      <alignment horizontal="right"/>
      <protection locked="0"/>
    </xf>
    <xf numFmtId="0" fontId="7" fillId="0" borderId="0" xfId="1" applyFont="1"/>
    <xf numFmtId="0" fontId="7" fillId="0" borderId="13" xfId="1" applyFont="1" applyBorder="1" applyAlignment="1">
      <alignment vertical="top" wrapText="1"/>
    </xf>
    <xf numFmtId="0" fontId="7" fillId="0" borderId="14" xfId="1" applyFont="1" applyBorder="1" applyAlignment="1">
      <alignment horizontal="center" vertical="top" wrapText="1"/>
    </xf>
    <xf numFmtId="168" fontId="7" fillId="3" borderId="36" xfId="2" applyNumberFormat="1" applyFont="1" applyFill="1" applyBorder="1" applyAlignment="1" applyProtection="1">
      <alignment horizontal="center" vertical="center"/>
    </xf>
    <xf numFmtId="168" fontId="5" fillId="4" borderId="37" xfId="2" applyNumberFormat="1" applyFont="1" applyFill="1" applyBorder="1" applyAlignment="1" applyProtection="1">
      <alignment horizontal="right"/>
    </xf>
    <xf numFmtId="168" fontId="5" fillId="4" borderId="38" xfId="2" applyNumberFormat="1" applyFont="1" applyFill="1" applyBorder="1" applyAlignment="1" applyProtection="1">
      <alignment horizontal="right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center" vertical="top" wrapText="1"/>
    </xf>
    <xf numFmtId="169" fontId="7" fillId="0" borderId="0" xfId="2" applyNumberFormat="1" applyFont="1" applyFill="1" applyBorder="1" applyAlignment="1" applyProtection="1">
      <alignment horizontal="center" vertical="center"/>
    </xf>
    <xf numFmtId="169" fontId="7" fillId="0" borderId="0" xfId="2" applyNumberFormat="1" applyFont="1" applyFill="1" applyBorder="1" applyAlignment="1" applyProtection="1">
      <alignment horizontal="right"/>
    </xf>
    <xf numFmtId="169" fontId="5" fillId="0" borderId="0" xfId="2" applyNumberFormat="1" applyFont="1" applyFill="1" applyBorder="1" applyAlignment="1" applyProtection="1">
      <alignment horizontal="right"/>
    </xf>
    <xf numFmtId="169" fontId="8" fillId="0" borderId="0" xfId="2" applyNumberFormat="1" applyFont="1" applyFill="1" applyBorder="1" applyAlignment="1" applyProtection="1">
      <alignment horizontal="right"/>
    </xf>
    <xf numFmtId="0" fontId="5" fillId="0" borderId="0" xfId="1" applyFont="1" applyAlignment="1">
      <alignment horizontal="left"/>
    </xf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0" fontId="5" fillId="3" borderId="19" xfId="1" applyFont="1" applyFill="1" applyBorder="1" applyAlignment="1">
      <alignment vertical="top" wrapText="1"/>
    </xf>
    <xf numFmtId="0" fontId="5" fillId="3" borderId="40" xfId="1" applyFont="1" applyFill="1" applyBorder="1" applyAlignment="1">
      <alignment horizontal="center" vertical="top" wrapText="1"/>
    </xf>
    <xf numFmtId="169" fontId="5" fillId="4" borderId="20" xfId="2" applyNumberFormat="1" applyFont="1" applyFill="1" applyBorder="1" applyAlignment="1" applyProtection="1">
      <alignment horizontal="right"/>
    </xf>
    <xf numFmtId="169" fontId="5" fillId="4" borderId="21" xfId="2" applyNumberFormat="1" applyFont="1" applyFill="1" applyBorder="1" applyAlignment="1" applyProtection="1">
      <alignment horizontal="right"/>
    </xf>
    <xf numFmtId="169" fontId="5" fillId="4" borderId="22" xfId="2" applyNumberFormat="1" applyFont="1" applyFill="1" applyBorder="1" applyAlignment="1" applyProtection="1">
      <alignment horizontal="right"/>
    </xf>
    <xf numFmtId="0" fontId="1" fillId="3" borderId="23" xfId="1" applyFill="1" applyBorder="1" applyAlignment="1">
      <alignment horizontal="left" vertical="top" wrapText="1"/>
    </xf>
    <xf numFmtId="169" fontId="1" fillId="2" borderId="24" xfId="2" applyNumberFormat="1" applyFont="1" applyFill="1" applyBorder="1" applyAlignment="1" applyProtection="1">
      <alignment horizontal="center"/>
    </xf>
    <xf numFmtId="169" fontId="1" fillId="2" borderId="25" xfId="2" applyNumberFormat="1" applyFont="1" applyFill="1" applyBorder="1" applyAlignment="1" applyProtection="1">
      <alignment horizontal="center"/>
    </xf>
    <xf numFmtId="169" fontId="1" fillId="4" borderId="25" xfId="2" applyNumberFormat="1" applyFont="1" applyFill="1" applyBorder="1" applyAlignment="1" applyProtection="1">
      <alignment horizontal="right"/>
    </xf>
    <xf numFmtId="169" fontId="1" fillId="4" borderId="26" xfId="2" applyNumberFormat="1" applyFont="1" applyFill="1" applyBorder="1" applyAlignment="1" applyProtection="1">
      <alignment horizontal="right"/>
    </xf>
    <xf numFmtId="169" fontId="1" fillId="2" borderId="26" xfId="2" applyNumberFormat="1" applyFont="1" applyFill="1" applyBorder="1" applyAlignment="1" applyProtection="1">
      <alignment horizontal="center"/>
    </xf>
    <xf numFmtId="0" fontId="1" fillId="0" borderId="23" xfId="1" applyBorder="1" applyAlignment="1">
      <alignment horizontal="left" vertical="top" wrapText="1"/>
    </xf>
    <xf numFmtId="169" fontId="1" fillId="0" borderId="24" xfId="2" applyNumberFormat="1" applyFont="1" applyFill="1" applyBorder="1" applyAlignment="1" applyProtection="1">
      <alignment horizontal="center"/>
    </xf>
    <xf numFmtId="169" fontId="1" fillId="0" borderId="25" xfId="2" applyNumberFormat="1" applyFont="1" applyFill="1" applyBorder="1" applyAlignment="1" applyProtection="1">
      <alignment horizontal="center"/>
    </xf>
    <xf numFmtId="169" fontId="1" fillId="2" borderId="26" xfId="2" applyNumberFormat="1" applyFont="1" applyFill="1" applyBorder="1" applyAlignment="1" applyProtection="1">
      <alignment horizontal="center" vertical="center"/>
    </xf>
    <xf numFmtId="169" fontId="1" fillId="4" borderId="24" xfId="2" applyNumberFormat="1" applyFont="1" applyFill="1" applyBorder="1" applyAlignment="1" applyProtection="1">
      <alignment horizontal="right"/>
    </xf>
    <xf numFmtId="169" fontId="5" fillId="4" borderId="24" xfId="2" applyNumberFormat="1" applyFont="1" applyFill="1" applyBorder="1" applyAlignment="1" applyProtection="1">
      <alignment horizontal="right"/>
    </xf>
    <xf numFmtId="169" fontId="5" fillId="4" borderId="25" xfId="2" applyNumberFormat="1" applyFont="1" applyFill="1" applyBorder="1" applyAlignment="1" applyProtection="1">
      <alignment horizontal="right"/>
    </xf>
    <xf numFmtId="169" fontId="5" fillId="4" borderId="26" xfId="2" applyNumberFormat="1" applyFont="1" applyFill="1" applyBorder="1" applyAlignment="1" applyProtection="1">
      <alignment horizontal="right"/>
    </xf>
    <xf numFmtId="170" fontId="1" fillId="4" borderId="24" xfId="3" applyNumberFormat="1" applyFont="1" applyFill="1" applyBorder="1" applyAlignment="1" applyProtection="1">
      <alignment horizontal="right"/>
    </xf>
    <xf numFmtId="170" fontId="1" fillId="4" borderId="25" xfId="3" applyNumberFormat="1" applyFont="1" applyFill="1" applyBorder="1" applyAlignment="1" applyProtection="1">
      <alignment horizontal="right"/>
    </xf>
    <xf numFmtId="170" fontId="1" fillId="4" borderId="26" xfId="3" applyNumberFormat="1" applyFont="1" applyFill="1" applyBorder="1" applyAlignment="1" applyProtection="1">
      <alignment horizontal="right"/>
    </xf>
    <xf numFmtId="170" fontId="5" fillId="4" borderId="25" xfId="3" applyNumberFormat="1" applyFont="1" applyFill="1" applyBorder="1" applyAlignment="1" applyProtection="1">
      <alignment horizontal="right"/>
    </xf>
    <xf numFmtId="170" fontId="5" fillId="4" borderId="26" xfId="3" applyNumberFormat="1" applyFont="1" applyFill="1" applyBorder="1" applyAlignment="1" applyProtection="1">
      <alignment horizontal="right"/>
    </xf>
    <xf numFmtId="0" fontId="5" fillId="0" borderId="23" xfId="1" applyFont="1" applyBorder="1" applyAlignment="1">
      <alignment vertical="top" wrapText="1"/>
    </xf>
    <xf numFmtId="0" fontId="5" fillId="3" borderId="23" xfId="1" applyFont="1" applyFill="1" applyBorder="1" applyAlignment="1">
      <alignment vertical="top" wrapText="1"/>
    </xf>
    <xf numFmtId="0" fontId="1" fillId="2" borderId="23" xfId="1" applyFill="1" applyBorder="1" applyAlignment="1">
      <alignment vertical="top" wrapText="1"/>
    </xf>
    <xf numFmtId="0" fontId="1" fillId="2" borderId="23" xfId="1" applyFill="1" applyBorder="1" applyAlignment="1">
      <alignment horizontal="center" vertical="top" wrapText="1"/>
    </xf>
    <xf numFmtId="0" fontId="1" fillId="0" borderId="39" xfId="1" applyBorder="1" applyAlignment="1">
      <alignment vertical="top" wrapText="1"/>
    </xf>
    <xf numFmtId="0" fontId="1" fillId="0" borderId="39" xfId="1" applyBorder="1" applyAlignment="1">
      <alignment horizontal="center" vertical="top" wrapText="1"/>
    </xf>
    <xf numFmtId="169" fontId="1" fillId="4" borderId="15" xfId="2" applyNumberFormat="1" applyFont="1" applyFill="1" applyBorder="1" applyAlignment="1" applyProtection="1">
      <alignment horizontal="right"/>
    </xf>
    <xf numFmtId="169" fontId="1" fillId="4" borderId="16" xfId="2" applyNumberFormat="1" applyFont="1" applyFill="1" applyBorder="1" applyAlignment="1" applyProtection="1">
      <alignment horizontal="right"/>
    </xf>
    <xf numFmtId="169" fontId="1" fillId="4" borderId="18" xfId="2" applyNumberFormat="1" applyFont="1" applyFill="1" applyBorder="1" applyAlignment="1" applyProtection="1">
      <alignment horizontal="right"/>
    </xf>
    <xf numFmtId="164" fontId="1" fillId="2" borderId="41" xfId="1" applyNumberFormat="1" applyFill="1" applyBorder="1" applyAlignment="1">
      <alignment horizontal="center" vertical="center" wrapText="1"/>
    </xf>
    <xf numFmtId="169" fontId="5" fillId="4" borderId="42" xfId="2" applyNumberFormat="1" applyFont="1" applyFill="1" applyBorder="1" applyAlignment="1" applyProtection="1">
      <alignment horizontal="right"/>
    </xf>
    <xf numFmtId="169" fontId="1" fillId="4" borderId="11" xfId="2" applyNumberFormat="1" applyFont="1" applyFill="1" applyBorder="1" applyAlignment="1" applyProtection="1">
      <alignment horizontal="right"/>
    </xf>
    <xf numFmtId="169" fontId="1" fillId="2" borderId="11" xfId="2" applyNumberFormat="1" applyFont="1" applyFill="1" applyBorder="1" applyAlignment="1" applyProtection="1">
      <alignment horizontal="center"/>
    </xf>
    <xf numFmtId="169" fontId="1" fillId="2" borderId="11" xfId="2" applyNumberFormat="1" applyFont="1" applyFill="1" applyBorder="1" applyAlignment="1" applyProtection="1">
      <alignment horizontal="center" vertical="center"/>
    </xf>
    <xf numFmtId="169" fontId="5" fillId="4" borderId="11" xfId="2" applyNumberFormat="1" applyFont="1" applyFill="1" applyBorder="1" applyAlignment="1" applyProtection="1">
      <alignment horizontal="right"/>
    </xf>
    <xf numFmtId="0" fontId="1" fillId="3" borderId="28" xfId="1" applyFill="1" applyBorder="1" applyAlignment="1">
      <alignment horizontal="center" vertical="top" wrapText="1"/>
    </xf>
    <xf numFmtId="170" fontId="1" fillId="4" borderId="29" xfId="3" applyNumberFormat="1" applyFont="1" applyFill="1" applyBorder="1" applyAlignment="1" applyProtection="1">
      <alignment horizontal="right"/>
    </xf>
    <xf numFmtId="170" fontId="1" fillId="4" borderId="17" xfId="3" applyNumberFormat="1" applyFont="1" applyFill="1" applyBorder="1" applyAlignment="1" applyProtection="1">
      <alignment horizontal="right"/>
    </xf>
    <xf numFmtId="170" fontId="5" fillId="4" borderId="17" xfId="3" applyNumberFormat="1" applyFont="1" applyFill="1" applyBorder="1" applyAlignment="1" applyProtection="1">
      <alignment horizontal="right"/>
    </xf>
    <xf numFmtId="170" fontId="1" fillId="4" borderId="41" xfId="3" applyNumberFormat="1" applyFont="1" applyFill="1" applyBorder="1" applyAlignment="1" applyProtection="1">
      <alignment horizontal="right"/>
    </xf>
    <xf numFmtId="169" fontId="5" fillId="4" borderId="17" xfId="2" applyNumberFormat="1" applyFont="1" applyFill="1" applyBorder="1" applyAlignment="1" applyProtection="1">
      <alignment horizontal="right"/>
    </xf>
    <xf numFmtId="169" fontId="5" fillId="4" borderId="41" xfId="2" applyNumberFormat="1" applyFont="1" applyFill="1" applyBorder="1" applyAlignment="1" applyProtection="1">
      <alignment horizontal="right"/>
    </xf>
    <xf numFmtId="170" fontId="5" fillId="4" borderId="30" xfId="3" applyNumberFormat="1" applyFont="1" applyFill="1" applyBorder="1" applyAlignment="1" applyProtection="1">
      <alignment horizontal="right"/>
    </xf>
    <xf numFmtId="169" fontId="5" fillId="4" borderId="33" xfId="2" applyNumberFormat="1" applyFont="1" applyFill="1" applyBorder="1" applyAlignment="1" applyProtection="1">
      <alignment horizontal="right"/>
    </xf>
    <xf numFmtId="169" fontId="5" fillId="4" borderId="34" xfId="2" applyNumberFormat="1" applyFont="1" applyFill="1" applyBorder="1" applyAlignment="1" applyProtection="1">
      <alignment horizontal="right"/>
    </xf>
    <xf numFmtId="169" fontId="5" fillId="4" borderId="35" xfId="2" applyNumberFormat="1" applyFont="1" applyFill="1" applyBorder="1" applyAlignment="1" applyProtection="1">
      <alignment horizontal="right"/>
    </xf>
    <xf numFmtId="169" fontId="5" fillId="4" borderId="43" xfId="2" applyNumberFormat="1" applyFont="1" applyFill="1" applyBorder="1" applyAlignment="1" applyProtection="1">
      <alignment horizontal="right"/>
    </xf>
    <xf numFmtId="49" fontId="6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166" fontId="6" fillId="0" borderId="0" xfId="0" applyNumberFormat="1" applyFont="1"/>
    <xf numFmtId="0" fontId="3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1" fillId="2" borderId="2" xfId="1" applyFill="1" applyBorder="1" applyAlignment="1">
      <alignment horizontal="center" vertical="center" wrapText="1"/>
    </xf>
    <xf numFmtId="0" fontId="1" fillId="2" borderId="7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164" fontId="1" fillId="2" borderId="8" xfId="1" applyNumberFormat="1" applyFill="1" applyBorder="1" applyAlignment="1">
      <alignment horizontal="center" vertical="center" wrapText="1"/>
    </xf>
    <xf numFmtId="164" fontId="1" fillId="2" borderId="9" xfId="1" applyNumberFormat="1" applyFill="1" applyBorder="1" applyAlignment="1">
      <alignment horizontal="center" vertical="center" wrapText="1"/>
    </xf>
    <xf numFmtId="164" fontId="1" fillId="2" borderId="10" xfId="1" applyNumberFormat="1" applyFill="1" applyBorder="1" applyAlignment="1">
      <alignment horizontal="center" vertical="center" wrapText="1"/>
    </xf>
    <xf numFmtId="164" fontId="1" fillId="2" borderId="11" xfId="1" applyNumberFormat="1" applyFill="1" applyBorder="1" applyAlignment="1">
      <alignment horizontal="center" vertical="center" wrapText="1"/>
    </xf>
    <xf numFmtId="164" fontId="1" fillId="2" borderId="12" xfId="1" applyNumberForma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1" fillId="2" borderId="19" xfId="1" applyFill="1" applyBorder="1" applyAlignment="1">
      <alignment horizontal="center" vertical="center" wrapText="1"/>
    </xf>
    <xf numFmtId="0" fontId="1" fillId="2" borderId="23" xfId="1" applyFill="1" applyBorder="1" applyAlignment="1">
      <alignment horizontal="center" vertical="center" wrapText="1"/>
    </xf>
    <xf numFmtId="0" fontId="1" fillId="2" borderId="39" xfId="1" applyFill="1" applyBorder="1" applyAlignment="1">
      <alignment horizontal="center" vertical="center" wrapText="1"/>
    </xf>
    <xf numFmtId="164" fontId="1" fillId="2" borderId="24" xfId="1" applyNumberFormat="1" applyFill="1" applyBorder="1" applyAlignment="1">
      <alignment horizontal="center" vertical="center" wrapText="1"/>
    </xf>
    <xf numFmtId="164" fontId="1" fillId="2" borderId="25" xfId="1" applyNumberFormat="1" applyFill="1" applyBorder="1" applyAlignment="1">
      <alignment horizontal="center" vertical="center" wrapText="1"/>
    </xf>
    <xf numFmtId="164" fontId="1" fillId="2" borderId="20" xfId="1" applyNumberFormat="1" applyFill="1" applyBorder="1" applyAlignment="1">
      <alignment horizontal="center" vertical="center" wrapText="1"/>
    </xf>
    <xf numFmtId="164" fontId="1" fillId="2" borderId="21" xfId="1" applyNumberFormat="1" applyFill="1" applyBorder="1" applyAlignment="1">
      <alignment horizontal="center" vertical="center" wrapText="1"/>
    </xf>
    <xf numFmtId="164" fontId="1" fillId="2" borderId="22" xfId="1" applyNumberForma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/>
    </xf>
    <xf numFmtId="164" fontId="1" fillId="2" borderId="26" xfId="1" applyNumberFormat="1" applyFill="1" applyBorder="1" applyAlignment="1">
      <alignment horizontal="center" vertical="center" wrapText="1"/>
    </xf>
    <xf numFmtId="0" fontId="5" fillId="3" borderId="40" xfId="1" applyFont="1" applyFill="1" applyBorder="1" applyAlignment="1">
      <alignment horizontal="left" vertical="center" wrapText="1"/>
    </xf>
  </cellXfs>
  <cellStyles count="6">
    <cellStyle name="Гиперссылка 2" xfId="5" xr:uid="{16828527-DA5B-4DF4-B856-C13824982694}"/>
    <cellStyle name="ЗаголовокСтолбца" xfId="4" xr:uid="{6511977B-B639-4CBC-99A8-E4E53D70B7B8}"/>
    <cellStyle name="Обычный" xfId="0" builtinId="0"/>
    <cellStyle name="Обычный 11 2 4" xfId="1" xr:uid="{AE69DFF5-378E-43D3-98B3-8BC1888538B2}"/>
    <cellStyle name="Процентный 8 2" xfId="3" xr:uid="{B9056C50-3DA3-4346-BE2F-392224AEF927}"/>
    <cellStyle name="Финансовый 8" xfId="2" xr:uid="{12A738B1-17F7-4355-A2E3-785168096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38100</xdr:rowOff>
    </xdr:from>
    <xdr:to>
      <xdr:col>1</xdr:col>
      <xdr:colOff>390525</xdr:colOff>
      <xdr:row>5</xdr:row>
      <xdr:rowOff>171450</xdr:rowOff>
    </xdr:to>
    <xdr:sp macro="" textlink="">
      <xdr:nvSpPr>
        <xdr:cNvPr id="2" name="b_unlock" hidden="1">
          <a:extLst>
            <a:ext uri="{FF2B5EF4-FFF2-40B4-BE49-F238E27FC236}">
              <a16:creationId xmlns:a16="http://schemas.microsoft.com/office/drawing/2014/main" id="{0E73E5D0-C1A3-4811-9A5A-401CADE41190}"/>
            </a:ext>
          </a:extLst>
        </xdr:cNvPr>
        <xdr:cNvSpPr/>
      </xdr:nvSpPr>
      <xdr:spPr>
        <a:xfrm>
          <a:off x="304800" y="1285875"/>
          <a:ext cx="323850" cy="323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 fPrintsWithSheet="0"/>
  </xdr:twoCellAnchor>
  <xdr:twoCellAnchor editAs="oneCell">
    <xdr:from>
      <xdr:col>0</xdr:col>
      <xdr:colOff>188261</xdr:colOff>
      <xdr:row>0</xdr:row>
      <xdr:rowOff>136151</xdr:rowOff>
    </xdr:from>
    <xdr:to>
      <xdr:col>1</xdr:col>
      <xdr:colOff>286312</xdr:colOff>
      <xdr:row>1</xdr:row>
      <xdr:rowOff>257735</xdr:rowOff>
    </xdr:to>
    <xdr:sp macro="" textlink="">
      <xdr:nvSpPr>
        <xdr:cNvPr id="3" name="b_lock" descr="3, 2">
          <a:extLst>
            <a:ext uri="{FF2B5EF4-FFF2-40B4-BE49-F238E27FC236}">
              <a16:creationId xmlns:a16="http://schemas.microsoft.com/office/drawing/2014/main" id="{D8F2A362-9B8C-4D8B-8A4F-E501474DAF48}"/>
            </a:ext>
          </a:extLst>
        </xdr:cNvPr>
        <xdr:cNvSpPr/>
      </xdr:nvSpPr>
      <xdr:spPr>
        <a:xfrm>
          <a:off x="188261" y="136151"/>
          <a:ext cx="336176" cy="331134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 l="3000" t="7000" r="3000" b="7000"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tirbatyOG\Desktop\&#1054;&#1076;&#1080;&#1085;&#1094;&#1086;&#1074;&#1089;&#1082;&#1080;&#1081;%20&#1090;&#1077;&#1087;&#1083;&#1086;&#1089;&#1077;&#1090;&#1100;_BALANCE.CALC.TARIFF.WARM.2020YEAR_(v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8;&#1072;&#1088;&#1080;&#1092;&#1085;&#1086;&#1077;%20&#1088;&#1077;&#1075;&#1091;&#1083;&#1080;&#1088;&#1086;&#1074;&#1072;&#1085;&#1080;&#1077;%202022\&#1062;&#1048;&#1060;&#1056;&#1054;&#1042;&#1048;&#1047;&#1040;&#1062;&#1048;&#1071;\&#1064;&#1072;&#1073;&#1083;&#1086;&#1085;%20&#1089;&#1077;&#1090;&#1080;\&#1064;&#1072;&#1073;&#1083;&#1086;&#1085;\2021-01-26%20&#1086;&#1090;&#1087;&#1088;&#1072;&#1074;&#1083;&#1077;&#1085;%20&#1088;&#1072;&#1079;&#1088;&#1072;&#1073;&#1086;&#1090;&#1095;&#1080;&#1082;&#1072;&#1084;%20&#1084;&#1072;&#1082;&#1077;&#1090;\&#1050;&#1086;&#1087;&#1080;&#1103;%20smart%20template%20EE-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VLDData"/>
      <sheetName val="modVLDTM"/>
      <sheetName val="Инструкция"/>
      <sheetName val="Лог обновления"/>
      <sheetName val="Титульный"/>
      <sheetName val="Список территорий"/>
      <sheetName val="Список объектов"/>
      <sheetName val="ИП"/>
      <sheetName val="КС"/>
      <sheetName val="TECHSHEET"/>
      <sheetName val="TECH_HORISONTAL"/>
      <sheetName val="TECH_VERTICAL"/>
      <sheetName val="REESTR_ORG"/>
      <sheetName val="REESTR_SOURCE"/>
      <sheetName val="БПр"/>
      <sheetName val="БТр"/>
      <sheetName val="К"/>
      <sheetName val="Т"/>
      <sheetName val="ТМ1"/>
      <sheetName val="ТМ2"/>
      <sheetName val="ХВС.БПр"/>
      <sheetName val="ХВС.БТр"/>
      <sheetName val="ХВС.К"/>
      <sheetName val="ХВС.Р"/>
      <sheetName val="ХВС.ТМ1"/>
      <sheetName val="ХВС.ТМ2"/>
      <sheetName val="ВО.БПр"/>
      <sheetName val="ВО.БТр"/>
      <sheetName val="ВО.К"/>
      <sheetName val="ВО.Р"/>
      <sheetName val="ВО.ТМ1"/>
      <sheetName val="ВО.ТМ2"/>
      <sheetName val="ГВС.ТМ1"/>
      <sheetName val="ГВС.ТМ2"/>
      <sheetName val="ПП исх"/>
      <sheetName val="ПП вход"/>
      <sheetName val="ТН"/>
      <sheetName val="Комментарии"/>
      <sheetName val="Проверка"/>
      <sheetName val="REESTR_MO"/>
      <sheetName val="REESTR_LOCATION"/>
      <sheetName val="AUTHORISATION"/>
      <sheetName val="DICTIONARIES"/>
      <sheetName val="FILE_STORE_DATA"/>
      <sheetName val="PLAN1X_LIST_SUBSIDIARY"/>
      <sheetName val="PLAN1X_LIST_NVV"/>
      <sheetName val="PLAN1X_LIST_ORG"/>
      <sheetName val="PLAN1X_LIST_MO"/>
      <sheetName val="PLAN1X_LIST_DPR"/>
      <sheetName val="PLAN1X_LIST_SRC"/>
      <sheetName val="PLAN1X_LIST_CNCSN_IP"/>
      <sheetName val="PLAN1X_LIST_IP"/>
      <sheetName val="PLAN1X_LIST_CNCSN"/>
      <sheetName val="PLAN1X_LIST_PPL_TM"/>
      <sheetName val="PLAN1X_RESELL_OUTCOME"/>
      <sheetName val="PLAN1X_RESELL_INCOME"/>
      <sheetName val="PLAN1X_BPR"/>
      <sheetName val="PLAN1X_BTR"/>
      <sheetName val="PLAN1X_CALC"/>
      <sheetName val="PLAN1X_FUEL"/>
      <sheetName val="PLAN1X_REAGENT"/>
      <sheetName val="PLAN1X_TM1"/>
      <sheetName val="PLAN1X_TM2"/>
      <sheetName val="modGetGeoBase"/>
      <sheetName val="modServiceAPI"/>
      <sheetName val="modInfo"/>
      <sheetName val="modUIButtons"/>
      <sheetName val="modVLDCommon"/>
      <sheetName val="modVLDIntegrity"/>
      <sheetName val="modDataFEDERAL"/>
      <sheetName val="modGeneralAPI"/>
      <sheetName val="modSheetTitle"/>
      <sheetName val="modListMO"/>
      <sheetName val="modListObjects"/>
      <sheetName val="modListIp"/>
      <sheetName val="modListCncsn"/>
      <sheetName val="modBalPr"/>
      <sheetName val="modBalTr"/>
      <sheetName val="modCalc"/>
      <sheetName val="modFuel"/>
      <sheetName val="modReagent"/>
      <sheetName val="modTM1"/>
      <sheetName val="modTM2"/>
      <sheetName val="modResellIncome"/>
      <sheetName val="modResellOutcome"/>
      <sheetName val="modListPplTm"/>
      <sheetName val="modRequestSpecificData"/>
      <sheetName val="modRequestGenericData"/>
      <sheetName val="modfrmRegion"/>
      <sheetName val="modVLDGeneral"/>
      <sheetName val="modfrmPLAN1XCheckIn"/>
      <sheetName val="modfrmPLAN1XUpdate"/>
      <sheetName val="modPLAN1XUpdate"/>
      <sheetName val="modVLDUniqueness"/>
      <sheetName val="modfrmReestr"/>
      <sheetName val="modfrmOrg"/>
      <sheetName val="modfrmArea"/>
      <sheetName val="modUpdTemplMain"/>
      <sheetName val="modfrmCheckUpdates"/>
      <sheetName val="modfrmDateChoose"/>
      <sheetName val="modIHLCommandBar"/>
      <sheetName val="modfrmHEATAdditionalOrgData"/>
      <sheetName val="modfrmHEATFUELSelector"/>
      <sheetName val="modfrmReportMode"/>
      <sheetName val="modfrmDPRConstructor"/>
      <sheetName val="modfrmIPConstructor"/>
      <sheetName val="modfrmCNCSNConstructor"/>
      <sheetName val="modPOST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H9" t="str">
            <v>2020</v>
          </cell>
        </row>
        <row r="19">
          <cell r="H19" t="str">
            <v>Некомбинированное производство :: Передача :: Сбыт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T1" t="str">
            <v>Горячая вода. через тепловую сеть</v>
          </cell>
        </row>
        <row r="5">
          <cell r="R5">
            <v>1.2</v>
          </cell>
        </row>
        <row r="23">
          <cell r="H23" t="str">
            <v>ТЭ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е замечания"/>
      <sheetName val="Титул"/>
      <sheetName val="Опрос"/>
      <sheetName val="ББ (2)"/>
      <sheetName val="ОФР (2)"/>
      <sheetName val="Чек-лист раздельный учет"/>
      <sheetName val="ББ"/>
      <sheetName val="ОФР"/>
      <sheetName val="ДЗ"/>
      <sheetName val="Форма описи"/>
      <sheetName val="1C"/>
      <sheetName val="ОПФ"/>
      <sheetName val="ПредметнаяОбласть"/>
      <sheetName val="ОтрасльЖКХ"/>
      <sheetName val="МетодыРегулирования"/>
      <sheetName val="МУНЫ"/>
      <sheetName val="Поставщики"/>
      <sheetName val="Табл.1.6"/>
      <sheetName val="_скрытый"/>
      <sheetName val="_Директории"/>
      <sheetName val="_Виды деятельности"/>
      <sheetName val="набор_листов"/>
      <sheetName val="Листы"/>
      <sheetName val="Соответствия"/>
      <sheetName val="Титульный"/>
      <sheetName val="Скрытый"/>
      <sheetName val="Активы"/>
      <sheetName val="Активы для ГО"/>
      <sheetName val="Активы-Эл"/>
      <sheetName val="Активы-Эл_Анализ"/>
      <sheetName val="Аренда"/>
      <sheetName val="Амортизация"/>
      <sheetName val="Абоненты"/>
      <sheetName val="Транспортирование"/>
      <sheetName val="Налог водный"/>
      <sheetName val="РСД"/>
      <sheetName val="Налог земельный"/>
      <sheetName val="Транспортный налог"/>
      <sheetName val="НВОС"/>
      <sheetName val="ФОТ-Эл"/>
      <sheetName val="ФОТ"/>
      <sheetName val="ПР"/>
      <sheetName val="АУП"/>
      <sheetName val="ФОТ-Эл РЕГ"/>
      <sheetName val="УНПХ"/>
      <sheetName val="Подряд"/>
      <sheetName val="ЭЭ-1"/>
      <sheetName val="ЭЭ-2"/>
      <sheetName val="Норм.прибыль"/>
      <sheetName val="Топливо"/>
      <sheetName val="Топливо-1"/>
      <sheetName val="Запасы топлива"/>
      <sheetName val="Материалы"/>
      <sheetName val="Смазочные материалы"/>
      <sheetName val="импорт данных"/>
      <sheetName val="Активы-р"/>
      <sheetName val="ИКА"/>
      <sheetName val="OPEX для ИКА"/>
      <sheetName val="ИСУ"/>
      <sheetName val="Абоненты_"/>
      <sheetName val="импорт данных РЕГ"/>
      <sheetName val="ФАЙЛ Баланс_"/>
      <sheetName val="Титульный баланс"/>
      <sheetName val="Баланс ЭЭ"/>
      <sheetName val="Баланс Мощности"/>
      <sheetName val="Ур потерь"/>
      <sheetName val="Баланс ЭЭ РЕГ"/>
      <sheetName val="Баланс Мощности РЕГ"/>
      <sheetName val="ФАЙЛ КНК"/>
      <sheetName val="Титульный2"/>
      <sheetName val="Форма 1.3"/>
      <sheetName val="Форма 1.7"/>
      <sheetName val="Форма 1.9"/>
      <sheetName val="Форма 3.1"/>
      <sheetName val="Форма 3.2"/>
      <sheetName val="Форма 4.1"/>
      <sheetName val="Форма 4.2"/>
      <sheetName val="Форма 8.1"/>
      <sheetName val="Форма 8.1.1"/>
      <sheetName val="Форма 8.3"/>
      <sheetName val="ИКА-Эл"/>
      <sheetName val="Активы для АИС"/>
      <sheetName val="Критерии ТСО"/>
      <sheetName val="Сценарии"/>
      <sheetName val="Расчет потерь"/>
      <sheetName val="Баланс ВО"/>
      <sheetName val="Баланс_ошибки"/>
      <sheetName val="Баланс ВС"/>
      <sheetName val="Баланс ТС"/>
      <sheetName val="Баланс ТК"/>
      <sheetName val="Баланс ТК РЕГ"/>
      <sheetName val="Баланс ТН"/>
      <sheetName val="Баланс ТКО"/>
      <sheetName val="Баланс КПО"/>
      <sheetName val="Топливо 2"/>
      <sheetName val="Энергоресурс"/>
      <sheetName val="Электроэнергия"/>
      <sheetName val="Аморт+Норм.прибыль"/>
      <sheetName val="Ср анализ Баланса"/>
      <sheetName val="Услуги РО"/>
      <sheetName val="Корректировка НВВ"/>
      <sheetName val="Операционные"/>
      <sheetName val="Неподконтрольные"/>
      <sheetName val="Ком потерь"/>
      <sheetName val="Операционные_ЭОР"/>
      <sheetName val="Неподконтрольные_ЭОР"/>
      <sheetName val="ИП + источники"/>
      <sheetName val="Корр ИП ЭЭ"/>
      <sheetName val="Корректировка ИП"/>
      <sheetName val="Бездоговорное"/>
      <sheetName val="Кор по потерям РЕГ"/>
      <sheetName val="Анализ ФАКТА ДПР"/>
      <sheetName val="БЭНЧ"/>
      <sheetName val="Рейтинг эффективности"/>
      <sheetName val="Кор ОПЕРАЦ"/>
      <sheetName val="Кор по доходам"/>
      <sheetName val="Кор по потерям"/>
      <sheetName val="Кор НиК"/>
      <sheetName val="Доступные источники"/>
      <sheetName val="Заключение для регулятора"/>
      <sheetName val="Кор НВВ"/>
      <sheetName val="Кор НВВ РЕГ"/>
      <sheetName val="Расчет тарифов"/>
      <sheetName val="ГВС"/>
      <sheetName val="Калькуляция"/>
      <sheetName val="Доплист"/>
      <sheetName val="НВВ по уровням"/>
      <sheetName val="Импорт из НИК"/>
      <sheetName val="ИМпорт из баланса"/>
      <sheetName val="Прил_НИК"/>
      <sheetName val="Кальк для ГО"/>
      <sheetName val="ПП"/>
      <sheetName val="ПП РЕГ"/>
      <sheetName val="Корректировка НВВ ТС"/>
      <sheetName val="ГВС РЕГ"/>
      <sheetName val="Заявка"/>
      <sheetName val="Исходные"/>
      <sheetName val="Эталоны по МУ"/>
      <sheetName val="НВВ Эталон"/>
      <sheetName val="НВВ ЭОЗ"/>
      <sheetName val="расчет СН на год i"/>
      <sheetName val="КТП и ТВ"/>
      <sheetName val="ТВнас(i-1)"/>
      <sheetName val="ТВнас(i)"/>
      <sheetName val="ТВпп"/>
      <sheetName val="ТВсет"/>
      <sheetName val="откл НВВ факт i-2"/>
      <sheetName val="принятие на обслуж факт i-2"/>
      <sheetName val="откл КТП_ИПЦ факт i-2"/>
      <sheetName val="откл РД факт i-2"/>
      <sheetName val="перекр план на год i"/>
      <sheetName val="прогноз тарифов на год i"/>
      <sheetName val="перекр факт i-2"/>
      <sheetName val="Копия smart template EE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0">
          <cell r="P70">
            <v>40000</v>
          </cell>
        </row>
        <row r="71">
          <cell r="P71">
            <v>100000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80A4-DB57-4580-A0A3-BB579A6467DA}">
  <sheetPr>
    <tabColor rgb="FFCCFF99"/>
  </sheetPr>
  <dimension ref="A1:W66"/>
  <sheetViews>
    <sheetView tabSelected="1" zoomScale="90" zoomScaleNormal="90" workbookViewId="0">
      <pane xSplit="3" ySplit="6" topLeftCell="D10" activePane="bottomRight" state="frozen"/>
      <selection activeCell="A18" sqref="A18"/>
      <selection pane="topRight" activeCell="D18" sqref="D18"/>
      <selection pane="bottomLeft" activeCell="A24" sqref="A24"/>
      <selection pane="bottomRight" activeCell="W10" sqref="W10"/>
    </sheetView>
  </sheetViews>
  <sheetFormatPr defaultColWidth="9.140625" defaultRowHeight="12.75" x14ac:dyDescent="0.2"/>
  <cols>
    <col min="1" max="1" width="3.5703125" style="123" customWidth="1"/>
    <col min="2" max="2" width="47.42578125" style="124" customWidth="1"/>
    <col min="3" max="3" width="14.28515625" style="124" customWidth="1"/>
    <col min="4" max="4" width="13" style="124" customWidth="1"/>
    <col min="5" max="5" width="11.85546875" style="124" customWidth="1"/>
    <col min="6" max="6" width="11" style="124" customWidth="1"/>
    <col min="7" max="7" width="11.7109375" style="124" customWidth="1"/>
    <col min="8" max="8" width="13.42578125" style="124" customWidth="1"/>
    <col min="9" max="9" width="11.140625" style="124" customWidth="1"/>
    <col min="10" max="10" width="11.5703125" style="124" customWidth="1"/>
    <col min="11" max="11" width="10.140625" style="124" customWidth="1"/>
    <col min="12" max="12" width="11.5703125" style="124" customWidth="1"/>
    <col min="13" max="13" width="13.28515625" style="124" customWidth="1"/>
    <col min="14" max="14" width="11.140625" style="124" customWidth="1"/>
    <col min="15" max="15" width="11.85546875" style="124" customWidth="1"/>
    <col min="16" max="16" width="10.85546875" style="124" customWidth="1"/>
    <col min="17" max="17" width="11" style="124" customWidth="1"/>
    <col min="18" max="18" width="12.42578125" style="124" customWidth="1"/>
    <col min="19" max="16384" width="9.140625" style="124"/>
  </cols>
  <sheetData>
    <row r="1" spans="1:18" customFormat="1" ht="16.5" customHeight="1" x14ac:dyDescent="0.25"/>
    <row r="2" spans="1:18" s="2" customFormat="1" ht="53.25" customHeight="1" x14ac:dyDescent="0.3">
      <c r="A2" s="1"/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1:18" s="6" customFormat="1" ht="13.5" thickBot="1" x14ac:dyDescent="0.25">
      <c r="A3" s="3"/>
      <c r="B3" s="4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6" customFormat="1" ht="15" customHeight="1" x14ac:dyDescent="0.2">
      <c r="A4" s="7"/>
      <c r="B4" s="127" t="s">
        <v>1</v>
      </c>
      <c r="C4" s="130" t="s">
        <v>2</v>
      </c>
      <c r="D4" s="133" t="s">
        <v>3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/>
    </row>
    <row r="5" spans="1:18" s="6" customFormat="1" ht="15" customHeight="1" x14ac:dyDescent="0.2">
      <c r="A5" s="7"/>
      <c r="B5" s="128"/>
      <c r="C5" s="131"/>
      <c r="D5" s="136" t="s">
        <v>4</v>
      </c>
      <c r="E5" s="137"/>
      <c r="F5" s="137"/>
      <c r="G5" s="137"/>
      <c r="H5" s="138"/>
      <c r="I5" s="139" t="s">
        <v>5</v>
      </c>
      <c r="J5" s="137"/>
      <c r="K5" s="137"/>
      <c r="L5" s="137"/>
      <c r="M5" s="138"/>
      <c r="N5" s="139" t="s">
        <v>6</v>
      </c>
      <c r="O5" s="137"/>
      <c r="P5" s="137"/>
      <c r="Q5" s="137"/>
      <c r="R5" s="140"/>
    </row>
    <row r="6" spans="1:18" s="6" customFormat="1" ht="15" customHeight="1" thickBot="1" x14ac:dyDescent="0.25">
      <c r="A6" s="7"/>
      <c r="B6" s="129"/>
      <c r="C6" s="132"/>
      <c r="D6" s="8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11</v>
      </c>
      <c r="N6" s="9" t="s">
        <v>7</v>
      </c>
      <c r="O6" s="9" t="s">
        <v>8</v>
      </c>
      <c r="P6" s="9" t="s">
        <v>9</v>
      </c>
      <c r="Q6" s="9" t="s">
        <v>10</v>
      </c>
      <c r="R6" s="11" t="s">
        <v>11</v>
      </c>
    </row>
    <row r="7" spans="1:18" s="6" customFormat="1" x14ac:dyDescent="0.2">
      <c r="A7" s="12"/>
      <c r="B7" s="13" t="s">
        <v>12</v>
      </c>
      <c r="C7" s="14" t="s">
        <v>13</v>
      </c>
      <c r="D7" s="15">
        <f>D16+D15+D14+D13</f>
        <v>196.40770000000001</v>
      </c>
      <c r="E7" s="16">
        <f>E16+E15+E14+E13</f>
        <v>126.73249999999999</v>
      </c>
      <c r="F7" s="16">
        <f>F16+F15+F14+F13+F8</f>
        <v>0</v>
      </c>
      <c r="G7" s="16">
        <f>G16+G15+G14+G13+G8</f>
        <v>196.36129999999997</v>
      </c>
      <c r="H7" s="17">
        <f>H20+H19+H17</f>
        <v>117.96017791400001</v>
      </c>
      <c r="I7" s="15">
        <f>I16+I15+I14+I13</f>
        <v>98.203850000000003</v>
      </c>
      <c r="J7" s="16">
        <f>J16+J15+J14+J13</f>
        <v>63.366249999999994</v>
      </c>
      <c r="K7" s="16">
        <f>K16+K15+K14+K13+K8</f>
        <v>0</v>
      </c>
      <c r="L7" s="16">
        <f>ROUND(L16+L15+L14+L13+L8,4)</f>
        <v>98.180700000000002</v>
      </c>
      <c r="M7" s="17">
        <f>M20+M19+M17</f>
        <v>57.717699999999994</v>
      </c>
      <c r="N7" s="15">
        <f>N16+N15+N14+N13</f>
        <v>98.203850000000003</v>
      </c>
      <c r="O7" s="16">
        <f>O16+O15+O14+O13</f>
        <v>63.366249999999994</v>
      </c>
      <c r="P7" s="16">
        <f>P16+P15+P14+P13+P8</f>
        <v>0</v>
      </c>
      <c r="Q7" s="16">
        <f>ROUND(Q16+Q15+Q14+Q13+Q8,4)</f>
        <v>98.180700000000002</v>
      </c>
      <c r="R7" s="17">
        <f>R20+R19+R17</f>
        <v>57.717699999999994</v>
      </c>
    </row>
    <row r="8" spans="1:18" s="6" customFormat="1" x14ac:dyDescent="0.2">
      <c r="A8" s="18"/>
      <c r="B8" s="19" t="s">
        <v>14</v>
      </c>
      <c r="C8" s="20" t="s">
        <v>13</v>
      </c>
      <c r="D8" s="21" t="s">
        <v>15</v>
      </c>
      <c r="E8" s="22" t="s">
        <v>15</v>
      </c>
      <c r="F8" s="25">
        <f>F10</f>
        <v>0</v>
      </c>
      <c r="G8" s="25">
        <f>G11+G10</f>
        <v>126.73249999999999</v>
      </c>
      <c r="H8" s="26">
        <f>H12</f>
        <v>117.91377791400001</v>
      </c>
      <c r="I8" s="21" t="s">
        <v>15</v>
      </c>
      <c r="J8" s="22" t="s">
        <v>15</v>
      </c>
      <c r="K8" s="25">
        <f>K10</f>
        <v>0</v>
      </c>
      <c r="L8" s="25">
        <f>L11+L10</f>
        <v>63.366249999999994</v>
      </c>
      <c r="M8" s="26">
        <f>M12</f>
        <v>57.694499999999998</v>
      </c>
      <c r="N8" s="21" t="s">
        <v>15</v>
      </c>
      <c r="O8" s="22" t="s">
        <v>15</v>
      </c>
      <c r="P8" s="25">
        <f>P10</f>
        <v>0</v>
      </c>
      <c r="Q8" s="25">
        <f>Q11+Q10</f>
        <v>63.366249999999994</v>
      </c>
      <c r="R8" s="26">
        <f>R12</f>
        <v>57.694499999999998</v>
      </c>
    </row>
    <row r="9" spans="1:18" s="6" customFormat="1" x14ac:dyDescent="0.2">
      <c r="A9" s="18"/>
      <c r="B9" s="19" t="s">
        <v>16</v>
      </c>
      <c r="C9" s="20" t="s">
        <v>13</v>
      </c>
      <c r="D9" s="21" t="s">
        <v>15</v>
      </c>
      <c r="E9" s="22" t="s">
        <v>15</v>
      </c>
      <c r="F9" s="22" t="s">
        <v>15</v>
      </c>
      <c r="G9" s="22" t="s">
        <v>15</v>
      </c>
      <c r="H9" s="27" t="s">
        <v>15</v>
      </c>
      <c r="I9" s="21" t="s">
        <v>15</v>
      </c>
      <c r="J9" s="22" t="s">
        <v>15</v>
      </c>
      <c r="K9" s="22" t="s">
        <v>15</v>
      </c>
      <c r="L9" s="22" t="s">
        <v>15</v>
      </c>
      <c r="M9" s="27" t="s">
        <v>15</v>
      </c>
      <c r="N9" s="21" t="s">
        <v>15</v>
      </c>
      <c r="O9" s="22" t="s">
        <v>15</v>
      </c>
      <c r="P9" s="22" t="s">
        <v>15</v>
      </c>
      <c r="Q9" s="22" t="s">
        <v>15</v>
      </c>
      <c r="R9" s="27" t="s">
        <v>15</v>
      </c>
    </row>
    <row r="10" spans="1:18" s="6" customFormat="1" x14ac:dyDescent="0.2">
      <c r="A10" s="3"/>
      <c r="B10" s="28" t="s">
        <v>8</v>
      </c>
      <c r="C10" s="29" t="s">
        <v>13</v>
      </c>
      <c r="D10" s="30" t="s">
        <v>15</v>
      </c>
      <c r="E10" s="31" t="s">
        <v>15</v>
      </c>
      <c r="F10" s="32"/>
      <c r="G10" s="25">
        <f>E7-E17-E19-E20-F10</f>
        <v>126.73249999999999</v>
      </c>
      <c r="H10" s="33"/>
      <c r="I10" s="21" t="s">
        <v>15</v>
      </c>
      <c r="J10" s="22" t="s">
        <v>15</v>
      </c>
      <c r="K10" s="32"/>
      <c r="L10" s="25">
        <f>J7-J17-J19-J20-K10</f>
        <v>63.366249999999994</v>
      </c>
      <c r="M10" s="33"/>
      <c r="N10" s="21" t="s">
        <v>15</v>
      </c>
      <c r="O10" s="22" t="s">
        <v>15</v>
      </c>
      <c r="P10" s="32"/>
      <c r="Q10" s="25">
        <f>O7-O17-O19-O20-P10</f>
        <v>63.366249999999994</v>
      </c>
      <c r="R10" s="33"/>
    </row>
    <row r="11" spans="1:18" s="6" customFormat="1" x14ac:dyDescent="0.2">
      <c r="A11" s="3"/>
      <c r="B11" s="28" t="s">
        <v>9</v>
      </c>
      <c r="C11" s="29" t="s">
        <v>13</v>
      </c>
      <c r="D11" s="30" t="s">
        <v>15</v>
      </c>
      <c r="E11" s="31" t="s">
        <v>15</v>
      </c>
      <c r="F11" s="22" t="s">
        <v>15</v>
      </c>
      <c r="G11" s="25">
        <f>F7-F17-F19-F20</f>
        <v>0</v>
      </c>
      <c r="H11" s="33"/>
      <c r="I11" s="21" t="s">
        <v>15</v>
      </c>
      <c r="J11" s="22" t="s">
        <v>15</v>
      </c>
      <c r="K11" s="22" t="s">
        <v>15</v>
      </c>
      <c r="L11" s="25">
        <f>K7-K17-K19-K20</f>
        <v>0</v>
      </c>
      <c r="M11" s="33"/>
      <c r="N11" s="21" t="s">
        <v>15</v>
      </c>
      <c r="O11" s="22" t="s">
        <v>15</v>
      </c>
      <c r="P11" s="22" t="s">
        <v>15</v>
      </c>
      <c r="Q11" s="25">
        <f>P7-P17-P19-P20</f>
        <v>0</v>
      </c>
      <c r="R11" s="33"/>
    </row>
    <row r="12" spans="1:18" s="6" customFormat="1" x14ac:dyDescent="0.2">
      <c r="A12" s="3"/>
      <c r="B12" s="28" t="s">
        <v>10</v>
      </c>
      <c r="C12" s="29" t="s">
        <v>13</v>
      </c>
      <c r="D12" s="30" t="s">
        <v>15</v>
      </c>
      <c r="E12" s="31" t="s">
        <v>15</v>
      </c>
      <c r="F12" s="31" t="s">
        <v>15</v>
      </c>
      <c r="G12" s="31" t="s">
        <v>15</v>
      </c>
      <c r="H12" s="26">
        <f>H7-H13-H14-H15-H16</f>
        <v>117.91377791400001</v>
      </c>
      <c r="I12" s="21" t="s">
        <v>15</v>
      </c>
      <c r="J12" s="22" t="s">
        <v>15</v>
      </c>
      <c r="K12" s="22" t="s">
        <v>15</v>
      </c>
      <c r="L12" s="22" t="s">
        <v>15</v>
      </c>
      <c r="M12" s="26">
        <f>ROUND(M7-M13-M14-M15-M16,4)</f>
        <v>57.694499999999998</v>
      </c>
      <c r="N12" s="21" t="s">
        <v>15</v>
      </c>
      <c r="O12" s="22" t="s">
        <v>15</v>
      </c>
      <c r="P12" s="22" t="s">
        <v>15</v>
      </c>
      <c r="Q12" s="22" t="s">
        <v>15</v>
      </c>
      <c r="R12" s="26">
        <f>ROUND(R7-R13-R14-R15-R16,4)</f>
        <v>57.694499999999998</v>
      </c>
    </row>
    <row r="13" spans="1:18" s="6" customFormat="1" x14ac:dyDescent="0.2">
      <c r="A13" s="3"/>
      <c r="B13" s="28" t="s">
        <v>17</v>
      </c>
      <c r="C13" s="29" t="s">
        <v>13</v>
      </c>
      <c r="D13" s="34">
        <f>SUM(E13:H13)</f>
        <v>0</v>
      </c>
      <c r="E13" s="32"/>
      <c r="F13" s="32"/>
      <c r="G13" s="32"/>
      <c r="H13" s="33"/>
      <c r="I13" s="35">
        <f>SUM(J13:M13)</f>
        <v>0</v>
      </c>
      <c r="J13" s="32"/>
      <c r="K13" s="32"/>
      <c r="L13" s="32"/>
      <c r="M13" s="33"/>
      <c r="N13" s="35">
        <f>SUM(O13:R13)</f>
        <v>0</v>
      </c>
      <c r="O13" s="32"/>
      <c r="P13" s="32"/>
      <c r="Q13" s="32"/>
      <c r="R13" s="33"/>
    </row>
    <row r="14" spans="1:18" s="6" customFormat="1" x14ac:dyDescent="0.2">
      <c r="A14" s="3"/>
      <c r="B14" s="28" t="s">
        <v>18</v>
      </c>
      <c r="C14" s="29" t="s">
        <v>13</v>
      </c>
      <c r="D14" s="34">
        <f>SUM(E14:H14)</f>
        <v>0</v>
      </c>
      <c r="E14" s="32"/>
      <c r="F14" s="32"/>
      <c r="G14" s="32"/>
      <c r="H14" s="33"/>
      <c r="I14" s="35">
        <f>SUM(J14:M14)</f>
        <v>0</v>
      </c>
      <c r="J14" s="32"/>
      <c r="K14" s="32"/>
      <c r="L14" s="32"/>
      <c r="M14" s="33"/>
      <c r="N14" s="35">
        <f>SUM(O14:R14)</f>
        <v>0</v>
      </c>
      <c r="O14" s="32"/>
      <c r="P14" s="32"/>
      <c r="Q14" s="32"/>
      <c r="R14" s="33"/>
    </row>
    <row r="15" spans="1:18" s="6" customFormat="1" x14ac:dyDescent="0.2">
      <c r="A15" s="3"/>
      <c r="B15" s="28" t="s">
        <v>19</v>
      </c>
      <c r="C15" s="29" t="s">
        <v>13</v>
      </c>
      <c r="D15" s="34">
        <f>SUM(E15:H15)</f>
        <v>170.04949999999999</v>
      </c>
      <c r="E15" s="32">
        <v>126.73249999999999</v>
      </c>
      <c r="F15" s="32"/>
      <c r="G15" s="32">
        <f>L15+Q15</f>
        <v>43.317</v>
      </c>
      <c r="H15" s="33"/>
      <c r="I15" s="35">
        <f>SUM(J15:M15)</f>
        <v>85.024749999999997</v>
      </c>
      <c r="J15" s="32">
        <v>63.366249999999994</v>
      </c>
      <c r="K15" s="32"/>
      <c r="L15" s="32">
        <f>18.1683+0.7906+2.6996</f>
        <v>21.6585</v>
      </c>
      <c r="M15" s="33"/>
      <c r="N15" s="35">
        <f>SUM(O15:R15)</f>
        <v>85.024749999999997</v>
      </c>
      <c r="O15" s="32">
        <v>63.366249999999994</v>
      </c>
      <c r="P15" s="32"/>
      <c r="Q15" s="32">
        <f>18.1683+0.7906+2.6996</f>
        <v>21.6585</v>
      </c>
      <c r="R15" s="33"/>
    </row>
    <row r="16" spans="1:18" s="6" customFormat="1" ht="25.5" x14ac:dyDescent="0.2">
      <c r="A16" s="3"/>
      <c r="B16" s="28" t="s">
        <v>20</v>
      </c>
      <c r="C16" s="29" t="s">
        <v>13</v>
      </c>
      <c r="D16" s="34">
        <f>SUM(E16:H16)</f>
        <v>26.3582</v>
      </c>
      <c r="E16" s="32"/>
      <c r="F16" s="32"/>
      <c r="G16" s="32">
        <f>L16+Q16</f>
        <v>26.311800000000002</v>
      </c>
      <c r="H16" s="33">
        <f>M16+R16</f>
        <v>4.6399999999999997E-2</v>
      </c>
      <c r="I16" s="35">
        <f>SUM(J16:M16)</f>
        <v>13.1791</v>
      </c>
      <c r="J16" s="32"/>
      <c r="K16" s="32"/>
      <c r="L16" s="32">
        <v>13.155900000000001</v>
      </c>
      <c r="M16" s="32">
        <v>2.3199999999999998E-2</v>
      </c>
      <c r="N16" s="35">
        <f>SUM(O16:R16)</f>
        <v>13.1791</v>
      </c>
      <c r="O16" s="32"/>
      <c r="P16" s="32"/>
      <c r="Q16" s="32">
        <v>13.155900000000001</v>
      </c>
      <c r="R16" s="33">
        <v>2.3199999999999998E-2</v>
      </c>
    </row>
    <row r="17" spans="1:23" s="6" customFormat="1" x14ac:dyDescent="0.2">
      <c r="A17" s="36"/>
      <c r="B17" s="141" t="s">
        <v>21</v>
      </c>
      <c r="C17" s="37" t="s">
        <v>13</v>
      </c>
      <c r="D17" s="35">
        <f>ROUND(D7*D18/100,4)</f>
        <v>13.5168</v>
      </c>
      <c r="E17" s="23">
        <f>E7*E18/100</f>
        <v>0</v>
      </c>
      <c r="F17" s="23">
        <f>F7*F18/100</f>
        <v>0</v>
      </c>
      <c r="G17" s="23">
        <f>ROUND(G7*G18/100,4)</f>
        <v>7.4554</v>
      </c>
      <c r="H17" s="24">
        <f>ROUND(D17-E17-F17-G17,4)</f>
        <v>6.0613999999999999</v>
      </c>
      <c r="I17" s="35">
        <f>ROUND(I7*I18/100,4)</f>
        <v>6.7584</v>
      </c>
      <c r="J17" s="23">
        <f>J7*J18/100</f>
        <v>0</v>
      </c>
      <c r="K17" s="23">
        <f>K7*K18/100</f>
        <v>0</v>
      </c>
      <c r="L17" s="23">
        <f>ROUND(L7*L18/100,4)</f>
        <v>4.9901</v>
      </c>
      <c r="M17" s="24">
        <f>ROUND(I17-J17-K17-L17,4)</f>
        <v>1.7683</v>
      </c>
      <c r="N17" s="35">
        <f>ROUND(N7*N18/100,4)</f>
        <v>6.7584</v>
      </c>
      <c r="O17" s="23">
        <f>O7*O18/100</f>
        <v>0</v>
      </c>
      <c r="P17" s="23">
        <f>P7*P18/100</f>
        <v>0</v>
      </c>
      <c r="Q17" s="23">
        <f>ROUND(Q7*Q18/100,4)</f>
        <v>4.9901</v>
      </c>
      <c r="R17" s="24">
        <f>ROUND(N17-O17-P17-Q17,4)</f>
        <v>1.7683</v>
      </c>
    </row>
    <row r="18" spans="1:23" s="6" customFormat="1" x14ac:dyDescent="0.2">
      <c r="A18" s="18"/>
      <c r="B18" s="141"/>
      <c r="C18" s="20" t="s">
        <v>22</v>
      </c>
      <c r="D18" s="38">
        <v>6.8819999999999997</v>
      </c>
      <c r="E18" s="32"/>
      <c r="F18" s="32"/>
      <c r="G18" s="32">
        <v>3.7967558002084978</v>
      </c>
      <c r="H18" s="24">
        <f>IF(H7=0,0,H17/H7*100)</f>
        <v>5.138513782523388</v>
      </c>
      <c r="I18" s="38">
        <v>6.8819999999999997</v>
      </c>
      <c r="J18" s="32"/>
      <c r="K18" s="32"/>
      <c r="L18" s="32">
        <v>5.0825850905744723</v>
      </c>
      <c r="M18" s="24">
        <f>IF(M7=0,0,M17/M7*100)</f>
        <v>3.063704894685686</v>
      </c>
      <c r="N18" s="38">
        <v>6.8819999999999997</v>
      </c>
      <c r="O18" s="32"/>
      <c r="P18" s="32"/>
      <c r="Q18" s="32">
        <v>5.0825850905744723</v>
      </c>
      <c r="R18" s="24">
        <f>IF(R7=0,0,R17/R7*100)</f>
        <v>3.063704894685686</v>
      </c>
      <c r="W18" s="125"/>
    </row>
    <row r="19" spans="1:23" s="6" customFormat="1" ht="25.5" x14ac:dyDescent="0.2">
      <c r="A19" s="36"/>
      <c r="B19" s="39" t="s">
        <v>23</v>
      </c>
      <c r="C19" s="40" t="s">
        <v>13</v>
      </c>
      <c r="D19" s="35">
        <f>SUM(E19:H19)</f>
        <v>0</v>
      </c>
      <c r="E19" s="32"/>
      <c r="F19" s="32"/>
      <c r="G19" s="32"/>
      <c r="H19" s="33"/>
      <c r="I19" s="35">
        <f>SUM(J19:M19)</f>
        <v>0</v>
      </c>
      <c r="J19" s="32"/>
      <c r="K19" s="32"/>
      <c r="L19" s="32"/>
      <c r="M19" s="33"/>
      <c r="N19" s="35">
        <f>SUM(O19:R19)</f>
        <v>0</v>
      </c>
      <c r="O19" s="32"/>
      <c r="P19" s="32"/>
      <c r="Q19" s="32"/>
      <c r="R19" s="33"/>
    </row>
    <row r="20" spans="1:23" s="43" customFormat="1" ht="25.5" x14ac:dyDescent="0.2">
      <c r="A20" s="12"/>
      <c r="B20" s="41" t="s">
        <v>24</v>
      </c>
      <c r="C20" s="37" t="s">
        <v>13</v>
      </c>
      <c r="D20" s="42">
        <f>D7-D17-D19</f>
        <v>182.89090000000002</v>
      </c>
      <c r="E20" s="25">
        <f>E23+E22+E21</f>
        <v>0</v>
      </c>
      <c r="F20" s="25">
        <f>F23+F22+F21</f>
        <v>0</v>
      </c>
      <c r="G20" s="25">
        <f>G23+G22+G21</f>
        <v>70.992122085999995</v>
      </c>
      <c r="H20" s="26">
        <f>H23+H22+H21</f>
        <v>111.89877791400001</v>
      </c>
      <c r="I20" s="35">
        <f>I7-I17-I19</f>
        <v>91.445450000000008</v>
      </c>
      <c r="J20" s="25">
        <f>J23+J22+J21</f>
        <v>0</v>
      </c>
      <c r="K20" s="25">
        <f>K23+K22+K21</f>
        <v>0</v>
      </c>
      <c r="L20" s="25">
        <f>L23+L22+L21</f>
        <v>35.496061042999997</v>
      </c>
      <c r="M20" s="26">
        <f>M23+M22+M21</f>
        <v>55.949399999999997</v>
      </c>
      <c r="N20" s="35">
        <f>N7-N17-N19</f>
        <v>91.445450000000008</v>
      </c>
      <c r="O20" s="25">
        <f>O23+O22+O21</f>
        <v>0</v>
      </c>
      <c r="P20" s="25">
        <f>P23+P22+P21</f>
        <v>0</v>
      </c>
      <c r="Q20" s="25">
        <f>Q23+Q22+Q21</f>
        <v>35.496061042999997</v>
      </c>
      <c r="R20" s="26">
        <f>R23+R22+R21</f>
        <v>55.949399999999997</v>
      </c>
    </row>
    <row r="21" spans="1:23" s="43" customFormat="1" x14ac:dyDescent="0.2">
      <c r="A21" s="3"/>
      <c r="B21" s="44" t="s">
        <v>25</v>
      </c>
      <c r="C21" s="29" t="s">
        <v>13</v>
      </c>
      <c r="D21" s="34">
        <f>D7-D17-D19-D23-D22</f>
        <v>178.95757791400001</v>
      </c>
      <c r="E21" s="32"/>
      <c r="F21" s="32"/>
      <c r="G21" s="45">
        <f>L21+Q21</f>
        <v>67.058800000000005</v>
      </c>
      <c r="H21" s="24">
        <f>D21-E21-F21-G21</f>
        <v>111.89877791400001</v>
      </c>
      <c r="I21" s="35">
        <f>ROUND(I7-I17-I19-I23-I22,4)</f>
        <v>89.478800000000007</v>
      </c>
      <c r="J21" s="32"/>
      <c r="K21" s="32"/>
      <c r="L21" s="32">
        <v>33.529400000000003</v>
      </c>
      <c r="M21" s="24">
        <f>ROUND(I21-J21-K21-L21,4)</f>
        <v>55.949399999999997</v>
      </c>
      <c r="N21" s="35">
        <f>ROUND(N7-N17-N19-N23-N22,4)</f>
        <v>89.478800000000007</v>
      </c>
      <c r="O21" s="32"/>
      <c r="P21" s="32"/>
      <c r="Q21" s="32">
        <v>33.529400000000003</v>
      </c>
      <c r="R21" s="24">
        <f>ROUND(N21-O21-P21-Q21,4)</f>
        <v>55.949399999999997</v>
      </c>
      <c r="U21" s="6"/>
    </row>
    <row r="22" spans="1:23" s="6" customFormat="1" ht="13.5" thickBot="1" x14ac:dyDescent="0.25">
      <c r="A22" s="3"/>
      <c r="B22" s="46" t="s">
        <v>26</v>
      </c>
      <c r="C22" s="47" t="s">
        <v>13</v>
      </c>
      <c r="D22" s="48">
        <f>SUM(E22:H22)</f>
        <v>3.9333220859999933</v>
      </c>
      <c r="E22" s="45"/>
      <c r="F22" s="45"/>
      <c r="G22" s="45">
        <f>L22+Q22</f>
        <v>3.9333220859999933</v>
      </c>
      <c r="H22" s="49"/>
      <c r="I22" s="50">
        <f>SUM(J22:M22)</f>
        <v>1.9666610429999967</v>
      </c>
      <c r="J22" s="45"/>
      <c r="K22" s="45"/>
      <c r="L22" s="51">
        <f>Q22</f>
        <v>1.9666610429999967</v>
      </c>
      <c r="M22" s="32"/>
      <c r="N22" s="50">
        <f>SUM(O22:R22)</f>
        <v>1.9666610429999967</v>
      </c>
      <c r="O22" s="45"/>
      <c r="P22" s="45"/>
      <c r="Q22" s="51">
        <v>1.9666610429999967</v>
      </c>
      <c r="R22" s="33"/>
    </row>
    <row r="23" spans="1:23" s="6" customFormat="1" ht="13.5" thickBot="1" x14ac:dyDescent="0.25">
      <c r="A23" s="12"/>
      <c r="B23" s="52" t="s">
        <v>27</v>
      </c>
      <c r="C23" s="53" t="s">
        <v>13</v>
      </c>
      <c r="D23" s="54">
        <f>SUM(E23:H23)</f>
        <v>0</v>
      </c>
      <c r="E23" s="55"/>
      <c r="F23" s="55"/>
      <c r="G23" s="55"/>
      <c r="H23" s="56"/>
      <c r="I23" s="54">
        <f>SUM(J23:M23)</f>
        <v>0</v>
      </c>
      <c r="J23" s="55"/>
      <c r="K23" s="55"/>
      <c r="L23" s="55"/>
      <c r="M23" s="56"/>
      <c r="N23" s="54">
        <f>SUM(O23:R23)</f>
        <v>0</v>
      </c>
      <c r="O23" s="55"/>
      <c r="P23" s="55"/>
      <c r="Q23" s="55"/>
      <c r="R23" s="56"/>
    </row>
    <row r="24" spans="1:23" s="6" customFormat="1" ht="13.5" thickBot="1" x14ac:dyDescent="0.25">
      <c r="A24" s="57"/>
      <c r="B24" s="58" t="s">
        <v>28</v>
      </c>
      <c r="C24" s="59"/>
      <c r="D24" s="60" t="s">
        <v>15</v>
      </c>
      <c r="E24" s="61">
        <f>E7-E17-E19-E21-E22-E23-F10-G10-H10</f>
        <v>0</v>
      </c>
      <c r="F24" s="61">
        <f>F7-F17-F19-F21-F22-F23-G11-H11</f>
        <v>0</v>
      </c>
      <c r="G24" s="61">
        <f>G7-G17-G19-G21-G22-G23-H12</f>
        <v>0</v>
      </c>
      <c r="H24" s="62">
        <f>H7-H17-H19-H21-H22-H23</f>
        <v>0</v>
      </c>
      <c r="I24" s="60" t="s">
        <v>29</v>
      </c>
      <c r="J24" s="61">
        <f>J7-J17-J19-J21-J22-J23-K10-L10-M10</f>
        <v>0</v>
      </c>
      <c r="K24" s="61">
        <f>K7-K17-K19-K21-K22-K23-L11-M11</f>
        <v>0</v>
      </c>
      <c r="L24" s="61">
        <f>L7-L17-L19-L21-L22-L23-M12</f>
        <v>3.8957000008110754E-5</v>
      </c>
      <c r="M24" s="62">
        <f>M7-M17-M19-M21-M22-M23</f>
        <v>0</v>
      </c>
      <c r="N24" s="60" t="s">
        <v>29</v>
      </c>
      <c r="O24" s="61">
        <f>O7-O17-O19-O21-O22-O23-P10-Q10-R10</f>
        <v>0</v>
      </c>
      <c r="P24" s="61">
        <f>P7-P17-P19-P21-P22-P23-Q11-R11</f>
        <v>0</v>
      </c>
      <c r="Q24" s="61">
        <f>Q7-Q17-Q19-Q21-Q22-Q23-R12</f>
        <v>3.8957000008110754E-5</v>
      </c>
      <c r="R24" s="62">
        <f>R7-R17-R19-R21-R22-R23</f>
        <v>0</v>
      </c>
    </row>
    <row r="25" spans="1:23" s="6" customFormat="1" ht="18" customHeight="1" x14ac:dyDescent="0.2">
      <c r="A25" s="57"/>
      <c r="B25" s="63"/>
      <c r="C25" s="64"/>
      <c r="D25" s="65"/>
      <c r="E25" s="66"/>
      <c r="F25" s="66"/>
      <c r="G25" s="66"/>
      <c r="H25" s="68"/>
      <c r="I25" s="65"/>
      <c r="J25" s="67"/>
      <c r="K25" s="67"/>
      <c r="L25" s="67"/>
      <c r="M25" s="67"/>
      <c r="N25" s="65"/>
      <c r="O25" s="67"/>
      <c r="P25" s="67"/>
      <c r="Q25" s="67"/>
      <c r="R25" s="67"/>
    </row>
    <row r="26" spans="1:23" s="6" customFormat="1" ht="13.5" hidden="1" customHeight="1" x14ac:dyDescent="0.2">
      <c r="A26" s="57"/>
      <c r="B26" s="69" t="s">
        <v>30</v>
      </c>
      <c r="C26" s="64"/>
      <c r="D26" s="65"/>
      <c r="E26" s="66"/>
      <c r="F26" s="66"/>
      <c r="G26" s="66"/>
      <c r="H26" s="66"/>
      <c r="I26" s="65"/>
      <c r="J26" s="67"/>
      <c r="K26" s="67"/>
      <c r="L26" s="67"/>
      <c r="M26" s="67"/>
      <c r="N26" s="65"/>
      <c r="O26" s="67"/>
      <c r="P26" s="67"/>
      <c r="Q26" s="67"/>
      <c r="R26" s="67"/>
    </row>
    <row r="27" spans="1:23" s="6" customFormat="1" ht="18" hidden="1" customHeight="1" x14ac:dyDescent="0.2">
      <c r="A27" s="3"/>
      <c r="B27" s="3"/>
      <c r="C27" s="70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23" s="6" customFormat="1" ht="12.75" hidden="1" customHeight="1" x14ac:dyDescent="0.2">
      <c r="A28" s="3"/>
      <c r="B28" s="142" t="s">
        <v>1</v>
      </c>
      <c r="C28" s="142" t="s">
        <v>31</v>
      </c>
      <c r="D28" s="133" t="s">
        <v>3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5"/>
    </row>
    <row r="29" spans="1:23" s="6" customFormat="1" ht="18" hidden="1" customHeight="1" x14ac:dyDescent="0.2">
      <c r="A29" s="3"/>
      <c r="B29" s="143"/>
      <c r="C29" s="143"/>
      <c r="D29" s="145" t="s">
        <v>4</v>
      </c>
      <c r="E29" s="146"/>
      <c r="F29" s="146"/>
      <c r="G29" s="146"/>
      <c r="H29" s="146"/>
      <c r="I29" s="146" t="s">
        <v>5</v>
      </c>
      <c r="J29" s="146"/>
      <c r="K29" s="146"/>
      <c r="L29" s="146"/>
      <c r="M29" s="146"/>
      <c r="N29" s="146" t="s">
        <v>6</v>
      </c>
      <c r="O29" s="146"/>
      <c r="P29" s="146"/>
      <c r="Q29" s="146"/>
      <c r="R29" s="152"/>
    </row>
    <row r="30" spans="1:23" s="6" customFormat="1" ht="18" hidden="1" customHeight="1" x14ac:dyDescent="0.2">
      <c r="A30" s="3"/>
      <c r="B30" s="144"/>
      <c r="C30" s="144"/>
      <c r="D30" s="8" t="s">
        <v>7</v>
      </c>
      <c r="E30" s="9" t="s">
        <v>8</v>
      </c>
      <c r="F30" s="9" t="s">
        <v>9</v>
      </c>
      <c r="G30" s="9" t="s">
        <v>10</v>
      </c>
      <c r="H30" s="9" t="s">
        <v>11</v>
      </c>
      <c r="I30" s="9" t="s">
        <v>7</v>
      </c>
      <c r="J30" s="9" t="s">
        <v>8</v>
      </c>
      <c r="K30" s="9" t="s">
        <v>9</v>
      </c>
      <c r="L30" s="9" t="s">
        <v>10</v>
      </c>
      <c r="M30" s="9" t="s">
        <v>11</v>
      </c>
      <c r="N30" s="9" t="s">
        <v>7</v>
      </c>
      <c r="O30" s="9" t="s">
        <v>8</v>
      </c>
      <c r="P30" s="9" t="s">
        <v>9</v>
      </c>
      <c r="Q30" s="9" t="s">
        <v>10</v>
      </c>
      <c r="R30" s="11" t="s">
        <v>11</v>
      </c>
    </row>
    <row r="31" spans="1:23" s="6" customFormat="1" ht="12" hidden="1" customHeight="1" x14ac:dyDescent="0.2">
      <c r="A31" s="3"/>
      <c r="B31" s="72" t="s">
        <v>12</v>
      </c>
      <c r="C31" s="73" t="s">
        <v>13</v>
      </c>
      <c r="D31" s="74">
        <f>D44+D43+D41</f>
        <v>196.40765743086888</v>
      </c>
      <c r="E31" s="75">
        <f>(F34+G34+E43+E44)/(1-E42/100)</f>
        <v>126.73247252568397</v>
      </c>
      <c r="F31" s="75">
        <f>(G35+F43+F44)/(1-F42/100)</f>
        <v>0</v>
      </c>
      <c r="G31" s="75">
        <f>(H36+G43+G44)/(1-G42/100)</f>
        <v>196.36125743086885</v>
      </c>
      <c r="H31" s="76">
        <f>(H43+H44)/(1-H42/100)</f>
        <v>117.96017791400001</v>
      </c>
      <c r="I31" s="74">
        <f>I44+I43+I41</f>
        <v>98.203877520480972</v>
      </c>
      <c r="J31" s="75">
        <f>(K34+L34+J43+J44)/(1-J42/100)</f>
        <v>63.36623549162082</v>
      </c>
      <c r="K31" s="75">
        <f>(L35+K43+K44)/(1-K42/100)</f>
        <v>0</v>
      </c>
      <c r="L31" s="75">
        <f>(M36+L43+L44)/(1-L42/100)</f>
        <v>98.18067752048097</v>
      </c>
      <c r="M31" s="76">
        <f>(M43+M44)/(1-M42/100)</f>
        <v>57.717699999999994</v>
      </c>
      <c r="N31" s="75">
        <f>N44+N43+N41</f>
        <v>98.203877520480972</v>
      </c>
      <c r="O31" s="75">
        <f>(P34+Q34+O43+O44)/(1-O42/100)</f>
        <v>63.36623549162082</v>
      </c>
      <c r="P31" s="75">
        <f>(Q35+P43+P44)/(1-P42/100)</f>
        <v>0</v>
      </c>
      <c r="Q31" s="75">
        <f>(R36+Q43+Q44)/(1-Q42/100)</f>
        <v>98.18067752048097</v>
      </c>
      <c r="R31" s="76">
        <f>(R43+R44)/(1-R42/100)</f>
        <v>57.717699999999994</v>
      </c>
    </row>
    <row r="32" spans="1:23" s="6" customFormat="1" ht="12" hidden="1" customHeight="1" x14ac:dyDescent="0.2">
      <c r="A32" s="3"/>
      <c r="B32" s="77" t="s">
        <v>14</v>
      </c>
      <c r="C32" s="20" t="s">
        <v>13</v>
      </c>
      <c r="D32" s="78" t="s">
        <v>15</v>
      </c>
      <c r="E32" s="79" t="s">
        <v>15</v>
      </c>
      <c r="F32" s="80">
        <f>F34</f>
        <v>0</v>
      </c>
      <c r="G32" s="80">
        <f>G34+G35</f>
        <v>126.73247252568397</v>
      </c>
      <c r="H32" s="81">
        <f>H36</f>
        <v>117.91377791400001</v>
      </c>
      <c r="I32" s="78" t="s">
        <v>15</v>
      </c>
      <c r="J32" s="79" t="s">
        <v>15</v>
      </c>
      <c r="K32" s="80">
        <f>K34</f>
        <v>0</v>
      </c>
      <c r="L32" s="80">
        <f>L34+L35</f>
        <v>63.36623549162082</v>
      </c>
      <c r="M32" s="81">
        <f>M36</f>
        <v>57.694499999999998</v>
      </c>
      <c r="N32" s="78" t="s">
        <v>15</v>
      </c>
      <c r="O32" s="79" t="s">
        <v>15</v>
      </c>
      <c r="P32" s="80">
        <f>P34</f>
        <v>0</v>
      </c>
      <c r="Q32" s="80">
        <f>Q34+Q35</f>
        <v>63.36623549162082</v>
      </c>
      <c r="R32" s="81">
        <f>R36</f>
        <v>57.694499999999998</v>
      </c>
    </row>
    <row r="33" spans="1:18" s="6" customFormat="1" ht="12" hidden="1" customHeight="1" x14ac:dyDescent="0.2">
      <c r="A33" s="3"/>
      <c r="B33" s="77" t="s">
        <v>16</v>
      </c>
      <c r="C33" s="20" t="s">
        <v>13</v>
      </c>
      <c r="D33" s="78" t="s">
        <v>15</v>
      </c>
      <c r="E33" s="79" t="s">
        <v>15</v>
      </c>
      <c r="F33" s="79" t="s">
        <v>15</v>
      </c>
      <c r="G33" s="79" t="s">
        <v>15</v>
      </c>
      <c r="H33" s="82" t="s">
        <v>15</v>
      </c>
      <c r="I33" s="78" t="s">
        <v>15</v>
      </c>
      <c r="J33" s="79" t="s">
        <v>15</v>
      </c>
      <c r="K33" s="79" t="s">
        <v>15</v>
      </c>
      <c r="L33" s="79" t="s">
        <v>15</v>
      </c>
      <c r="M33" s="82" t="s">
        <v>15</v>
      </c>
      <c r="N33" s="78" t="s">
        <v>15</v>
      </c>
      <c r="O33" s="79" t="s">
        <v>15</v>
      </c>
      <c r="P33" s="79" t="s">
        <v>15</v>
      </c>
      <c r="Q33" s="79" t="s">
        <v>15</v>
      </c>
      <c r="R33" s="82" t="s">
        <v>15</v>
      </c>
    </row>
    <row r="34" spans="1:18" s="6" customFormat="1" ht="12" hidden="1" customHeight="1" x14ac:dyDescent="0.2">
      <c r="A34" s="3"/>
      <c r="B34" s="83" t="s">
        <v>8</v>
      </c>
      <c r="C34" s="29" t="s">
        <v>13</v>
      </c>
      <c r="D34" s="84" t="s">
        <v>15</v>
      </c>
      <c r="E34" s="85" t="s">
        <v>15</v>
      </c>
      <c r="F34" s="80">
        <f>IF(F7=0,0,F10/F7*F31)</f>
        <v>0</v>
      </c>
      <c r="G34" s="80">
        <f>IF(G7=0,0,G10/G7*G31)</f>
        <v>126.73247252568397</v>
      </c>
      <c r="H34" s="86" t="s">
        <v>15</v>
      </c>
      <c r="I34" s="84" t="s">
        <v>15</v>
      </c>
      <c r="J34" s="85" t="s">
        <v>15</v>
      </c>
      <c r="K34" s="80">
        <f>IF(K7=0,0,K10/K7*K31)</f>
        <v>0</v>
      </c>
      <c r="L34" s="80">
        <f>IF(L7=0,0,L10/L7*L31)</f>
        <v>63.36623549162082</v>
      </c>
      <c r="M34" s="82" t="s">
        <v>15</v>
      </c>
      <c r="N34" s="84" t="s">
        <v>15</v>
      </c>
      <c r="O34" s="85" t="s">
        <v>15</v>
      </c>
      <c r="P34" s="80">
        <f>IF(P7=0,0,P10/P7*P31)</f>
        <v>0</v>
      </c>
      <c r="Q34" s="80">
        <f>IF(Q7=0,0,Q10/Q7*Q31)</f>
        <v>63.36623549162082</v>
      </c>
      <c r="R34" s="82" t="s">
        <v>15</v>
      </c>
    </row>
    <row r="35" spans="1:18" s="6" customFormat="1" ht="12" hidden="1" customHeight="1" x14ac:dyDescent="0.2">
      <c r="A35" s="3"/>
      <c r="B35" s="83" t="s">
        <v>9</v>
      </c>
      <c r="C35" s="29" t="s">
        <v>13</v>
      </c>
      <c r="D35" s="84" t="s">
        <v>15</v>
      </c>
      <c r="E35" s="85" t="s">
        <v>15</v>
      </c>
      <c r="F35" s="79" t="s">
        <v>15</v>
      </c>
      <c r="G35" s="80">
        <f>IF(G7=0,0,G11/G7*G31)</f>
        <v>0</v>
      </c>
      <c r="H35" s="86" t="s">
        <v>15</v>
      </c>
      <c r="I35" s="84" t="s">
        <v>15</v>
      </c>
      <c r="J35" s="85" t="s">
        <v>15</v>
      </c>
      <c r="K35" s="85" t="s">
        <v>15</v>
      </c>
      <c r="L35" s="80">
        <f>IF(L7=0,0,L11/L7*L31)</f>
        <v>0</v>
      </c>
      <c r="M35" s="82" t="s">
        <v>15</v>
      </c>
      <c r="N35" s="84" t="s">
        <v>15</v>
      </c>
      <c r="O35" s="85" t="s">
        <v>15</v>
      </c>
      <c r="P35" s="85" t="s">
        <v>15</v>
      </c>
      <c r="Q35" s="80">
        <f>IF(Q7=0,0,Q11/Q7*Q31)</f>
        <v>0</v>
      </c>
      <c r="R35" s="82" t="s">
        <v>15</v>
      </c>
    </row>
    <row r="36" spans="1:18" s="6" customFormat="1" ht="12" hidden="1" customHeight="1" x14ac:dyDescent="0.2">
      <c r="A36" s="3"/>
      <c r="B36" s="83" t="s">
        <v>10</v>
      </c>
      <c r="C36" s="29" t="s">
        <v>13</v>
      </c>
      <c r="D36" s="84" t="s">
        <v>15</v>
      </c>
      <c r="E36" s="85" t="s">
        <v>15</v>
      </c>
      <c r="F36" s="85" t="s">
        <v>15</v>
      </c>
      <c r="G36" s="85" t="s">
        <v>15</v>
      </c>
      <c r="H36" s="81">
        <f>IF(H7=0,0,H12/H7*H31)</f>
        <v>117.91377791400001</v>
      </c>
      <c r="I36" s="84" t="s">
        <v>15</v>
      </c>
      <c r="J36" s="85" t="s">
        <v>15</v>
      </c>
      <c r="K36" s="85" t="s">
        <v>15</v>
      </c>
      <c r="L36" s="85" t="s">
        <v>15</v>
      </c>
      <c r="M36" s="81">
        <f>IF(M7=0,0,M12/M7*M31)</f>
        <v>57.694499999999998</v>
      </c>
      <c r="N36" s="84" t="s">
        <v>15</v>
      </c>
      <c r="O36" s="85" t="s">
        <v>15</v>
      </c>
      <c r="P36" s="85" t="s">
        <v>15</v>
      </c>
      <c r="Q36" s="85" t="s">
        <v>15</v>
      </c>
      <c r="R36" s="81">
        <f>IF(R7=0,0,R12/R7*R31)</f>
        <v>57.694499999999998</v>
      </c>
    </row>
    <row r="37" spans="1:18" s="6" customFormat="1" ht="12" hidden="1" customHeight="1" x14ac:dyDescent="0.2">
      <c r="A37" s="3"/>
      <c r="B37" s="83" t="s">
        <v>17</v>
      </c>
      <c r="C37" s="29" t="s">
        <v>13</v>
      </c>
      <c r="D37" s="87">
        <f>SUM(E37:H37)</f>
        <v>0</v>
      </c>
      <c r="E37" s="80">
        <f>IF(E7=0,0,E13/E7*E31)</f>
        <v>0</v>
      </c>
      <c r="F37" s="80">
        <f>IF(F7=0,0,F13/F7*F31)</f>
        <v>0</v>
      </c>
      <c r="G37" s="80">
        <f>IF(G7=0,0,G13/G7*G31)</f>
        <v>0</v>
      </c>
      <c r="H37" s="81">
        <f>IF(H7=0,0,H13/H7*H31)</f>
        <v>0</v>
      </c>
      <c r="I37" s="87">
        <f>SUM(J37:M37)</f>
        <v>0</v>
      </c>
      <c r="J37" s="80">
        <f>IF(J7=0,0,J13/J7*J31)</f>
        <v>0</v>
      </c>
      <c r="K37" s="80">
        <f>IF(K7=0,0,K13/K7*K31)</f>
        <v>0</v>
      </c>
      <c r="L37" s="80">
        <f>IF(L7=0,0,L13/L7*L31)</f>
        <v>0</v>
      </c>
      <c r="M37" s="81">
        <f>IF(M7=0,0,M13/M7*M31)</f>
        <v>0</v>
      </c>
      <c r="N37" s="87">
        <f>SUM(O37:R37)</f>
        <v>0</v>
      </c>
      <c r="O37" s="80">
        <f>IF(O7=0,0,O13/O7*O31)</f>
        <v>0</v>
      </c>
      <c r="P37" s="80">
        <f>IF(P7=0,0,P13/P7*P31)</f>
        <v>0</v>
      </c>
      <c r="Q37" s="80">
        <f>IF(Q7=0,0,Q13/Q7*Q31)</f>
        <v>0</v>
      </c>
      <c r="R37" s="81">
        <f>IF(R7=0,0,R13/R7*R31)</f>
        <v>0</v>
      </c>
    </row>
    <row r="38" spans="1:18" s="6" customFormat="1" ht="12" hidden="1" customHeight="1" x14ac:dyDescent="0.2">
      <c r="A38" s="3"/>
      <c r="B38" s="28" t="s">
        <v>18</v>
      </c>
      <c r="C38" s="29" t="s">
        <v>13</v>
      </c>
      <c r="D38" s="87">
        <f>SUM(E38:H38)</f>
        <v>0</v>
      </c>
      <c r="E38" s="80">
        <f>IF(E7=0,0,E14/E7*E31)</f>
        <v>0</v>
      </c>
      <c r="F38" s="80">
        <f>IF(F7=0,0,F14/F7*F31)</f>
        <v>0</v>
      </c>
      <c r="G38" s="80">
        <f>IF(G7=0,0,G14/G7*G31)</f>
        <v>0</v>
      </c>
      <c r="H38" s="81">
        <f>IF(H7=0,0,H14/H7*H31)</f>
        <v>0</v>
      </c>
      <c r="I38" s="87">
        <f>SUM(J38:M38)</f>
        <v>0</v>
      </c>
      <c r="J38" s="80">
        <f>IF(J7=0,0,J14/J7*J31)</f>
        <v>0</v>
      </c>
      <c r="K38" s="80">
        <f>IF(K7=0,0,K14/K7*K31)</f>
        <v>0</v>
      </c>
      <c r="L38" s="80">
        <f>IF(L7=0,0,L14/L7*L31)</f>
        <v>0</v>
      </c>
      <c r="M38" s="81">
        <f>IF(M7=0,0,M14/M7*M31)</f>
        <v>0</v>
      </c>
      <c r="N38" s="87">
        <f>SUM(O38:R38)</f>
        <v>0</v>
      </c>
      <c r="O38" s="80">
        <f>IF(O7=0,0,O14/O7*O31)</f>
        <v>0</v>
      </c>
      <c r="P38" s="80">
        <f>IF(P7=0,0,P14/P7*P31)</f>
        <v>0</v>
      </c>
      <c r="Q38" s="80">
        <f>IF(Q7=0,0,Q14/Q7*Q31)</f>
        <v>0</v>
      </c>
      <c r="R38" s="81">
        <f>IF(R7=0,0,R14/R7*R31)</f>
        <v>0</v>
      </c>
    </row>
    <row r="39" spans="1:18" s="6" customFormat="1" ht="12" hidden="1" customHeight="1" x14ac:dyDescent="0.2">
      <c r="A39" s="3"/>
      <c r="B39" s="28" t="s">
        <v>19</v>
      </c>
      <c r="C39" s="29" t="s">
        <v>13</v>
      </c>
      <c r="D39" s="87">
        <f>SUM(E39:H39)</f>
        <v>170.04946313499929</v>
      </c>
      <c r="E39" s="80">
        <f>IF(E7=0,0,E15/E7*E31)</f>
        <v>126.73247252568397</v>
      </c>
      <c r="F39" s="80">
        <f>IF(F7=0,0,F15/F7*F31)</f>
        <v>0</v>
      </c>
      <c r="G39" s="80">
        <f>IF(G7=0,0,G15/G7*G31)</f>
        <v>43.316990609315319</v>
      </c>
      <c r="H39" s="81">
        <f>IF(H7=0,0,H15/H7*H31)</f>
        <v>0</v>
      </c>
      <c r="I39" s="87">
        <f>SUM(J39:M39)</f>
        <v>85.024730532676102</v>
      </c>
      <c r="J39" s="80">
        <f>IF(J7=0,0,J15/J7*J31)</f>
        <v>63.36623549162082</v>
      </c>
      <c r="K39" s="80">
        <f>IF(K7=0,0,K15/K7*K31)</f>
        <v>0</v>
      </c>
      <c r="L39" s="80">
        <f>IF(L7=0,0,L15/L7*L31)</f>
        <v>21.658495041055289</v>
      </c>
      <c r="M39" s="81">
        <f>IF(M7=0,0,M15/M7*M31)</f>
        <v>0</v>
      </c>
      <c r="N39" s="87">
        <f>SUM(O39:R39)</f>
        <v>85.024730532676102</v>
      </c>
      <c r="O39" s="80">
        <f>IF(O7=0,0,O15/O7*O31)</f>
        <v>63.36623549162082</v>
      </c>
      <c r="P39" s="80">
        <f>IF(P7=0,0,P15/P7*P31)</f>
        <v>0</v>
      </c>
      <c r="Q39" s="80">
        <f>IF(Q7=0,0,Q15/Q7*Q31)</f>
        <v>21.658495041055289</v>
      </c>
      <c r="R39" s="81">
        <f>IF(R7=0,0,R15/R7*R31)</f>
        <v>0</v>
      </c>
    </row>
    <row r="40" spans="1:18" s="6" customFormat="1" ht="28.9" hidden="1" customHeight="1" x14ac:dyDescent="0.2">
      <c r="A40" s="3"/>
      <c r="B40" s="28" t="s">
        <v>20</v>
      </c>
      <c r="C40" s="29" t="s">
        <v>13</v>
      </c>
      <c r="D40" s="87">
        <f>SUM(E40:H40)</f>
        <v>26.358194295869581</v>
      </c>
      <c r="E40" s="80">
        <f>IF(E7=0,0,E16/E7*E31)</f>
        <v>0</v>
      </c>
      <c r="F40" s="80">
        <f>IF(F7=0,0,F16/F7*F31)</f>
        <v>0</v>
      </c>
      <c r="G40" s="80">
        <f>IF(G7=0,0,G16/G7*G31)</f>
        <v>26.311794295869582</v>
      </c>
      <c r="H40" s="81">
        <f>IF(H7=0,0,H16/H7*H31)</f>
        <v>4.6399999999999997E-2</v>
      </c>
      <c r="I40" s="87">
        <f>SUM(J40:M40)</f>
        <v>13.179096987816298</v>
      </c>
      <c r="J40" s="80">
        <f>IF(J7=0,0,J16/J7*J31)</f>
        <v>0</v>
      </c>
      <c r="K40" s="80">
        <f>IF(K7=0,0,K16/K7*K31)</f>
        <v>0</v>
      </c>
      <c r="L40" s="80">
        <f>IF(L7=0,0,L16/L7*L31)</f>
        <v>13.155896987816298</v>
      </c>
      <c r="M40" s="80">
        <f>IF(M7=0,0,M16/M7*M31)</f>
        <v>2.3199999999999998E-2</v>
      </c>
      <c r="N40" s="87">
        <f>SUM(O40:R40)</f>
        <v>13.179096987816298</v>
      </c>
      <c r="O40" s="80">
        <f>IF(O7=0,0,O16/O7*O31)</f>
        <v>0</v>
      </c>
      <c r="P40" s="80">
        <f>IF(P7=0,0,P16/P7*P31)</f>
        <v>0</v>
      </c>
      <c r="Q40" s="80">
        <f>IF(Q7=0,0,Q16/Q7*Q31)</f>
        <v>13.155896987816298</v>
      </c>
      <c r="R40" s="81">
        <f>IF(R7=0,0,R16/R7*R31)</f>
        <v>2.3199999999999998E-2</v>
      </c>
    </row>
    <row r="41" spans="1:18" s="6" customFormat="1" ht="12" hidden="1" customHeight="1" x14ac:dyDescent="0.2">
      <c r="A41" s="3"/>
      <c r="B41" s="150" t="s">
        <v>21</v>
      </c>
      <c r="C41" s="73" t="s">
        <v>13</v>
      </c>
      <c r="D41" s="88">
        <f>SUM(E41:H41)</f>
        <v>13.516757430868854</v>
      </c>
      <c r="E41" s="89">
        <f>E31*E42/100</f>
        <v>0</v>
      </c>
      <c r="F41" s="89">
        <f>F31*F42/100</f>
        <v>0</v>
      </c>
      <c r="G41" s="89">
        <f>G31*G42/100</f>
        <v>7.4553574308688528</v>
      </c>
      <c r="H41" s="90">
        <f>H31*H42/100</f>
        <v>6.0613999999999999</v>
      </c>
      <c r="I41" s="88">
        <f>SUM(J41:M41)</f>
        <v>6.7584164774809681</v>
      </c>
      <c r="J41" s="89">
        <f>J31*J42/100</f>
        <v>0</v>
      </c>
      <c r="K41" s="89">
        <f>K31*K42/100</f>
        <v>0</v>
      </c>
      <c r="L41" s="89">
        <f>L31*L42/100</f>
        <v>4.9901164774809681</v>
      </c>
      <c r="M41" s="90">
        <f>M31*M42/100</f>
        <v>1.7682999999999998</v>
      </c>
      <c r="N41" s="88">
        <f>SUM(O41:R41)</f>
        <v>6.7584164774809681</v>
      </c>
      <c r="O41" s="89">
        <f>O31*O42/100</f>
        <v>0</v>
      </c>
      <c r="P41" s="89">
        <f>P31*P42/100</f>
        <v>0</v>
      </c>
      <c r="Q41" s="89">
        <f>Q31*Q42/100</f>
        <v>4.9901164774809681</v>
      </c>
      <c r="R41" s="90">
        <f>R31*R42/100</f>
        <v>1.7682999999999998</v>
      </c>
    </row>
    <row r="42" spans="1:18" s="6" customFormat="1" ht="12" hidden="1" customHeight="1" x14ac:dyDescent="0.2">
      <c r="A42" s="3"/>
      <c r="B42" s="153"/>
      <c r="C42" s="20" t="s">
        <v>22</v>
      </c>
      <c r="D42" s="91">
        <f>IF(D31=0,0,D41/D31*100)</f>
        <v>6.8819910627091776</v>
      </c>
      <c r="E42" s="92">
        <f t="shared" ref="E42:H43" si="0">E18</f>
        <v>0</v>
      </c>
      <c r="F42" s="92">
        <f t="shared" si="0"/>
        <v>0</v>
      </c>
      <c r="G42" s="92">
        <f t="shared" si="0"/>
        <v>3.7967558002084978</v>
      </c>
      <c r="H42" s="93">
        <f t="shared" si="0"/>
        <v>5.138513782523388</v>
      </c>
      <c r="I42" s="91">
        <f>IF(I31=0,0,I41/I31*100)</f>
        <v>6.8820260952236447</v>
      </c>
      <c r="J42" s="94">
        <f t="shared" ref="J42:M43" si="1">J18</f>
        <v>0</v>
      </c>
      <c r="K42" s="94">
        <f t="shared" si="1"/>
        <v>0</v>
      </c>
      <c r="L42" s="94">
        <f t="shared" si="1"/>
        <v>5.0825850905744723</v>
      </c>
      <c r="M42" s="95">
        <f t="shared" si="1"/>
        <v>3.063704894685686</v>
      </c>
      <c r="N42" s="91">
        <f>IF(N31=0,0,N41/N31*100)</f>
        <v>6.8820260952236447</v>
      </c>
      <c r="O42" s="94">
        <f t="shared" ref="O42:R43" si="2">O18</f>
        <v>0</v>
      </c>
      <c r="P42" s="94">
        <f t="shared" si="2"/>
        <v>0</v>
      </c>
      <c r="Q42" s="94">
        <f t="shared" si="2"/>
        <v>5.0825850905744723</v>
      </c>
      <c r="R42" s="95">
        <f t="shared" si="2"/>
        <v>3.063704894685686</v>
      </c>
    </row>
    <row r="43" spans="1:18" s="6" customFormat="1" ht="31.5" hidden="1" customHeight="1" x14ac:dyDescent="0.2">
      <c r="A43" s="3"/>
      <c r="B43" s="96" t="s">
        <v>23</v>
      </c>
      <c r="C43" s="40" t="s">
        <v>13</v>
      </c>
      <c r="D43" s="88">
        <f>SUM(E43:H43)</f>
        <v>0</v>
      </c>
      <c r="E43" s="89">
        <f t="shared" si="0"/>
        <v>0</v>
      </c>
      <c r="F43" s="89">
        <f t="shared" si="0"/>
        <v>0</v>
      </c>
      <c r="G43" s="89">
        <f t="shared" si="0"/>
        <v>0</v>
      </c>
      <c r="H43" s="90">
        <f t="shared" si="0"/>
        <v>0</v>
      </c>
      <c r="I43" s="88">
        <f>SUM(J43:M43)</f>
        <v>0</v>
      </c>
      <c r="J43" s="89">
        <f t="shared" si="1"/>
        <v>0</v>
      </c>
      <c r="K43" s="89">
        <f t="shared" si="1"/>
        <v>0</v>
      </c>
      <c r="L43" s="89">
        <f t="shared" si="1"/>
        <v>0</v>
      </c>
      <c r="M43" s="90">
        <f t="shared" si="1"/>
        <v>0</v>
      </c>
      <c r="N43" s="88">
        <f>SUM(O43:R43)</f>
        <v>0</v>
      </c>
      <c r="O43" s="89">
        <f t="shared" si="2"/>
        <v>0</v>
      </c>
      <c r="P43" s="89">
        <f t="shared" si="2"/>
        <v>0</v>
      </c>
      <c r="Q43" s="89">
        <f t="shared" si="2"/>
        <v>0</v>
      </c>
      <c r="R43" s="90">
        <f t="shared" si="2"/>
        <v>0</v>
      </c>
    </row>
    <row r="44" spans="1:18" s="43" customFormat="1" ht="12" hidden="1" customHeight="1" x14ac:dyDescent="0.2">
      <c r="A44" s="3"/>
      <c r="B44" s="97" t="s">
        <v>32</v>
      </c>
      <c r="C44" s="37" t="s">
        <v>13</v>
      </c>
      <c r="D44" s="88">
        <f t="shared" ref="D44:R44" si="3">D45+D46</f>
        <v>182.89090000000002</v>
      </c>
      <c r="E44" s="89">
        <f t="shared" si="3"/>
        <v>0</v>
      </c>
      <c r="F44" s="89">
        <f t="shared" si="3"/>
        <v>0</v>
      </c>
      <c r="G44" s="89">
        <f t="shared" si="3"/>
        <v>70.992122085999995</v>
      </c>
      <c r="H44" s="90">
        <f t="shared" si="3"/>
        <v>111.89877791400001</v>
      </c>
      <c r="I44" s="88">
        <f t="shared" si="3"/>
        <v>91.445461043000009</v>
      </c>
      <c r="J44" s="89">
        <f t="shared" si="3"/>
        <v>0</v>
      </c>
      <c r="K44" s="89">
        <f t="shared" si="3"/>
        <v>0</v>
      </c>
      <c r="L44" s="89">
        <f t="shared" si="3"/>
        <v>35.496061042999997</v>
      </c>
      <c r="M44" s="90">
        <f t="shared" si="3"/>
        <v>55.949399999999997</v>
      </c>
      <c r="N44" s="88">
        <f t="shared" si="3"/>
        <v>91.445461043000009</v>
      </c>
      <c r="O44" s="89">
        <f t="shared" si="3"/>
        <v>0</v>
      </c>
      <c r="P44" s="89">
        <f t="shared" si="3"/>
        <v>0</v>
      </c>
      <c r="Q44" s="89">
        <f t="shared" si="3"/>
        <v>35.496061042999997</v>
      </c>
      <c r="R44" s="90">
        <f t="shared" si="3"/>
        <v>55.949399999999997</v>
      </c>
    </row>
    <row r="45" spans="1:18" s="6" customFormat="1" ht="15.75" hidden="1" customHeight="1" x14ac:dyDescent="0.2">
      <c r="A45" s="3"/>
      <c r="B45" s="98" t="s">
        <v>33</v>
      </c>
      <c r="C45" s="99" t="s">
        <v>13</v>
      </c>
      <c r="D45" s="87">
        <f>SUM(E45:H45)</f>
        <v>178.95757791400001</v>
      </c>
      <c r="E45" s="80">
        <f t="shared" ref="E45:H46" si="4">E21</f>
        <v>0</v>
      </c>
      <c r="F45" s="80">
        <f t="shared" si="4"/>
        <v>0</v>
      </c>
      <c r="G45" s="80">
        <f t="shared" si="4"/>
        <v>67.058800000000005</v>
      </c>
      <c r="H45" s="81">
        <f>H21</f>
        <v>111.89877791400001</v>
      </c>
      <c r="I45" s="87">
        <f>SUM(J45:M45)</f>
        <v>89.478800000000007</v>
      </c>
      <c r="J45" s="80">
        <f t="shared" ref="J45:M46" si="5">J21</f>
        <v>0</v>
      </c>
      <c r="K45" s="80">
        <f t="shared" si="5"/>
        <v>0</v>
      </c>
      <c r="L45" s="80">
        <f t="shared" si="5"/>
        <v>33.529400000000003</v>
      </c>
      <c r="M45" s="81">
        <f>M21</f>
        <v>55.949399999999997</v>
      </c>
      <c r="N45" s="87">
        <f>SUM(O45:R45)</f>
        <v>89.478800000000007</v>
      </c>
      <c r="O45" s="80">
        <f t="shared" ref="O45:R46" si="6">O21</f>
        <v>0</v>
      </c>
      <c r="P45" s="80">
        <f t="shared" si="6"/>
        <v>0</v>
      </c>
      <c r="Q45" s="80">
        <f t="shared" si="6"/>
        <v>33.529400000000003</v>
      </c>
      <c r="R45" s="81">
        <f t="shared" si="6"/>
        <v>55.949399999999997</v>
      </c>
    </row>
    <row r="46" spans="1:18" s="43" customFormat="1" ht="13.5" hidden="1" thickBot="1" x14ac:dyDescent="0.25">
      <c r="A46" s="36"/>
      <c r="B46" s="100" t="s">
        <v>26</v>
      </c>
      <c r="C46" s="101" t="s">
        <v>13</v>
      </c>
      <c r="D46" s="102">
        <f>SUM(E46:H46)</f>
        <v>3.9333220859999933</v>
      </c>
      <c r="E46" s="103">
        <f t="shared" si="4"/>
        <v>0</v>
      </c>
      <c r="F46" s="103">
        <f t="shared" si="4"/>
        <v>0</v>
      </c>
      <c r="G46" s="103">
        <f t="shared" si="4"/>
        <v>3.9333220859999933</v>
      </c>
      <c r="H46" s="104">
        <f t="shared" si="4"/>
        <v>0</v>
      </c>
      <c r="I46" s="102">
        <f>SUM(J46:M46)</f>
        <v>1.9666610429999967</v>
      </c>
      <c r="J46" s="103">
        <f t="shared" si="5"/>
        <v>0</v>
      </c>
      <c r="K46" s="103">
        <f t="shared" si="5"/>
        <v>0</v>
      </c>
      <c r="L46" s="103">
        <f t="shared" si="5"/>
        <v>1.9666610429999967</v>
      </c>
      <c r="M46" s="103">
        <f t="shared" si="5"/>
        <v>0</v>
      </c>
      <c r="N46" s="102">
        <f>SUM(O46:R46)</f>
        <v>1.9666610429999967</v>
      </c>
      <c r="O46" s="103">
        <f t="shared" si="6"/>
        <v>0</v>
      </c>
      <c r="P46" s="103">
        <f t="shared" si="6"/>
        <v>0</v>
      </c>
      <c r="Q46" s="103">
        <f t="shared" si="6"/>
        <v>1.9666610429999967</v>
      </c>
      <c r="R46" s="104">
        <f t="shared" si="6"/>
        <v>0</v>
      </c>
    </row>
    <row r="47" spans="1:18" s="6" customFormat="1" ht="12" hidden="1" customHeight="1" x14ac:dyDescent="0.2">
      <c r="A47" s="3"/>
      <c r="B47" s="3"/>
      <c r="C47" s="70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</row>
    <row r="48" spans="1:18" s="6" customFormat="1" ht="12" hidden="1" customHeight="1" x14ac:dyDescent="0.2">
      <c r="A48" s="3"/>
      <c r="B48" s="3"/>
      <c r="C48" s="70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</row>
    <row r="49" spans="1:18" s="6" customFormat="1" hidden="1" x14ac:dyDescent="0.2">
      <c r="A49" s="3"/>
      <c r="B49" s="69" t="s">
        <v>34</v>
      </c>
      <c r="C49" s="64"/>
      <c r="D49" s="65"/>
      <c r="E49" s="66"/>
      <c r="F49" s="66"/>
      <c r="G49" s="66"/>
      <c r="H49" s="66"/>
      <c r="I49" s="65"/>
      <c r="J49" s="67"/>
      <c r="K49" s="67"/>
      <c r="L49" s="67"/>
      <c r="M49" s="67"/>
      <c r="N49" s="65"/>
      <c r="O49" s="67"/>
      <c r="P49" s="67"/>
      <c r="Q49" s="67"/>
      <c r="R49" s="67"/>
    </row>
    <row r="50" spans="1:18" s="6" customFormat="1" ht="12" hidden="1" customHeight="1" x14ac:dyDescent="0.2">
      <c r="A50" s="3"/>
      <c r="B50" s="3"/>
      <c r="C50" s="7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</row>
    <row r="51" spans="1:18" s="6" customFormat="1" ht="12" hidden="1" customHeight="1" x14ac:dyDescent="0.2">
      <c r="A51" s="3"/>
      <c r="B51" s="142" t="s">
        <v>1</v>
      </c>
      <c r="C51" s="142" t="s">
        <v>31</v>
      </c>
      <c r="D51" s="133" t="s">
        <v>3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5"/>
    </row>
    <row r="52" spans="1:18" s="6" customFormat="1" ht="12" hidden="1" customHeight="1" x14ac:dyDescent="0.2">
      <c r="A52" s="3"/>
      <c r="B52" s="143"/>
      <c r="C52" s="143"/>
      <c r="D52" s="145" t="s">
        <v>4</v>
      </c>
      <c r="E52" s="146"/>
      <c r="F52" s="146"/>
      <c r="G52" s="146"/>
      <c r="H52" s="146"/>
      <c r="I52" s="146" t="s">
        <v>5</v>
      </c>
      <c r="J52" s="146"/>
      <c r="K52" s="146"/>
      <c r="L52" s="146"/>
      <c r="M52" s="139"/>
      <c r="N52" s="147" t="s">
        <v>6</v>
      </c>
      <c r="O52" s="148"/>
      <c r="P52" s="148"/>
      <c r="Q52" s="148"/>
      <c r="R52" s="149"/>
    </row>
    <row r="53" spans="1:18" s="6" customFormat="1" ht="12" hidden="1" customHeight="1" x14ac:dyDescent="0.2">
      <c r="A53" s="3"/>
      <c r="B53" s="144"/>
      <c r="C53" s="144"/>
      <c r="D53" s="8" t="s">
        <v>7</v>
      </c>
      <c r="E53" s="9" t="s">
        <v>8</v>
      </c>
      <c r="F53" s="9" t="s">
        <v>9</v>
      </c>
      <c r="G53" s="9" t="s">
        <v>10</v>
      </c>
      <c r="H53" s="9" t="s">
        <v>11</v>
      </c>
      <c r="I53" s="10" t="s">
        <v>7</v>
      </c>
      <c r="J53" s="10" t="s">
        <v>8</v>
      </c>
      <c r="K53" s="10" t="s">
        <v>9</v>
      </c>
      <c r="L53" s="10" t="s">
        <v>10</v>
      </c>
      <c r="M53" s="105" t="s">
        <v>11</v>
      </c>
      <c r="N53" s="8" t="s">
        <v>7</v>
      </c>
      <c r="O53" s="9" t="s">
        <v>8</v>
      </c>
      <c r="P53" s="9" t="s">
        <v>9</v>
      </c>
      <c r="Q53" s="9" t="s">
        <v>10</v>
      </c>
      <c r="R53" s="11" t="s">
        <v>11</v>
      </c>
    </row>
    <row r="54" spans="1:18" s="6" customFormat="1" ht="12" hidden="1" customHeight="1" x14ac:dyDescent="0.2">
      <c r="A54" s="3"/>
      <c r="B54" s="72" t="s">
        <v>12</v>
      </c>
      <c r="C54" s="73" t="s">
        <v>13</v>
      </c>
      <c r="D54" s="74">
        <f>D66+D64</f>
        <v>0</v>
      </c>
      <c r="E54" s="75">
        <f>E63+E62+E61+E60</f>
        <v>2.7474316013353928E-5</v>
      </c>
      <c r="F54" s="75">
        <f>F63+F62+F61+F60+F55</f>
        <v>0</v>
      </c>
      <c r="G54" s="75">
        <f>G63+G62+G61+G60+G55</f>
        <v>4.2569131114333914E-5</v>
      </c>
      <c r="H54" s="106">
        <f>H63+H62+H61+H60+H55</f>
        <v>0</v>
      </c>
      <c r="I54" s="74">
        <f>I66+I64</f>
        <v>0</v>
      </c>
      <c r="J54" s="75">
        <f>J63+J62+J61+J60</f>
        <v>1.450837917360559E-5</v>
      </c>
      <c r="K54" s="75">
        <f>K63+K62+K61+K60+K55</f>
        <v>0</v>
      </c>
      <c r="L54" s="75">
        <f>L63+L62+L61+L60+L55</f>
        <v>2.247950758693662E-5</v>
      </c>
      <c r="M54" s="106">
        <f>M63+M62+M61+M60+M55</f>
        <v>0</v>
      </c>
      <c r="N54" s="74">
        <f>N66+N64</f>
        <v>0</v>
      </c>
      <c r="O54" s="75">
        <f>O63+O62+O61+O60</f>
        <v>1.450837917360559E-5</v>
      </c>
      <c r="P54" s="75">
        <f>P63+P62+P61+P60+P55</f>
        <v>0</v>
      </c>
      <c r="Q54" s="75">
        <f>Q63+Q62+Q61+Q60+Q55</f>
        <v>2.247950758693662E-5</v>
      </c>
      <c r="R54" s="76">
        <f>R63+R62+R61+R60+R55</f>
        <v>0</v>
      </c>
    </row>
    <row r="55" spans="1:18" s="6" customFormat="1" ht="12" hidden="1" customHeight="1" x14ac:dyDescent="0.2">
      <c r="A55" s="3"/>
      <c r="B55" s="77" t="s">
        <v>14</v>
      </c>
      <c r="C55" s="20" t="s">
        <v>13</v>
      </c>
      <c r="D55" s="78" t="s">
        <v>15</v>
      </c>
      <c r="E55" s="79" t="s">
        <v>15</v>
      </c>
      <c r="F55" s="80">
        <f>F57</f>
        <v>0</v>
      </c>
      <c r="G55" s="80">
        <f>G57+G58</f>
        <v>2.7474316013353928E-5</v>
      </c>
      <c r="H55" s="107">
        <f>H59</f>
        <v>0</v>
      </c>
      <c r="I55" s="78" t="s">
        <v>15</v>
      </c>
      <c r="J55" s="79" t="s">
        <v>15</v>
      </c>
      <c r="K55" s="80">
        <f>K57</f>
        <v>0</v>
      </c>
      <c r="L55" s="80">
        <f>L57+L58</f>
        <v>1.450837917360559E-5</v>
      </c>
      <c r="M55" s="107">
        <f>M59</f>
        <v>0</v>
      </c>
      <c r="N55" s="78" t="s">
        <v>15</v>
      </c>
      <c r="O55" s="79" t="s">
        <v>15</v>
      </c>
      <c r="P55" s="80">
        <f>P57</f>
        <v>0</v>
      </c>
      <c r="Q55" s="80">
        <f>Q57+Q58</f>
        <v>1.450837917360559E-5</v>
      </c>
      <c r="R55" s="81">
        <f>R59</f>
        <v>0</v>
      </c>
    </row>
    <row r="56" spans="1:18" s="6" customFormat="1" ht="12" hidden="1" customHeight="1" x14ac:dyDescent="0.2">
      <c r="A56" s="3"/>
      <c r="B56" s="77" t="s">
        <v>16</v>
      </c>
      <c r="C56" s="20" t="s">
        <v>13</v>
      </c>
      <c r="D56" s="78" t="s">
        <v>15</v>
      </c>
      <c r="E56" s="79" t="s">
        <v>15</v>
      </c>
      <c r="F56" s="79" t="s">
        <v>15</v>
      </c>
      <c r="G56" s="79" t="s">
        <v>15</v>
      </c>
      <c r="H56" s="108" t="s">
        <v>15</v>
      </c>
      <c r="I56" s="78" t="s">
        <v>15</v>
      </c>
      <c r="J56" s="79" t="s">
        <v>15</v>
      </c>
      <c r="K56" s="79" t="s">
        <v>15</v>
      </c>
      <c r="L56" s="79" t="s">
        <v>15</v>
      </c>
      <c r="M56" s="108" t="s">
        <v>15</v>
      </c>
      <c r="N56" s="78" t="s">
        <v>15</v>
      </c>
      <c r="O56" s="79" t="s">
        <v>15</v>
      </c>
      <c r="P56" s="79" t="s">
        <v>15</v>
      </c>
      <c r="Q56" s="79" t="s">
        <v>15</v>
      </c>
      <c r="R56" s="82" t="s">
        <v>15</v>
      </c>
    </row>
    <row r="57" spans="1:18" s="6" customFormat="1" ht="12" hidden="1" customHeight="1" x14ac:dyDescent="0.2">
      <c r="A57" s="3"/>
      <c r="B57" s="83" t="s">
        <v>8</v>
      </c>
      <c r="C57" s="29" t="s">
        <v>13</v>
      </c>
      <c r="D57" s="84" t="s">
        <v>15</v>
      </c>
      <c r="E57" s="85" t="s">
        <v>15</v>
      </c>
      <c r="F57" s="80">
        <f>F10-F34</f>
        <v>0</v>
      </c>
      <c r="G57" s="80">
        <f>G10-G34</f>
        <v>2.7474316013353928E-5</v>
      </c>
      <c r="H57" s="109" t="s">
        <v>15</v>
      </c>
      <c r="I57" s="84" t="s">
        <v>15</v>
      </c>
      <c r="J57" s="85" t="s">
        <v>15</v>
      </c>
      <c r="K57" s="80">
        <f>K10-K34</f>
        <v>0</v>
      </c>
      <c r="L57" s="80">
        <f>L10-L34</f>
        <v>1.450837917360559E-5</v>
      </c>
      <c r="M57" s="108" t="s">
        <v>15</v>
      </c>
      <c r="N57" s="84" t="s">
        <v>15</v>
      </c>
      <c r="O57" s="85" t="s">
        <v>15</v>
      </c>
      <c r="P57" s="80">
        <f>P10-P34</f>
        <v>0</v>
      </c>
      <c r="Q57" s="80">
        <f>Q10-Q34</f>
        <v>1.450837917360559E-5</v>
      </c>
      <c r="R57" s="82" t="s">
        <v>15</v>
      </c>
    </row>
    <row r="58" spans="1:18" s="6" customFormat="1" ht="12" hidden="1" customHeight="1" x14ac:dyDescent="0.2">
      <c r="A58" s="3"/>
      <c r="B58" s="83" t="s">
        <v>9</v>
      </c>
      <c r="C58" s="29" t="s">
        <v>13</v>
      </c>
      <c r="D58" s="84" t="s">
        <v>15</v>
      </c>
      <c r="E58" s="85" t="s">
        <v>15</v>
      </c>
      <c r="F58" s="79" t="s">
        <v>15</v>
      </c>
      <c r="G58" s="80">
        <f>G11-G35</f>
        <v>0</v>
      </c>
      <c r="H58" s="109" t="s">
        <v>15</v>
      </c>
      <c r="I58" s="84" t="s">
        <v>15</v>
      </c>
      <c r="J58" s="85" t="s">
        <v>15</v>
      </c>
      <c r="K58" s="85" t="s">
        <v>15</v>
      </c>
      <c r="L58" s="80">
        <f>L11-L35</f>
        <v>0</v>
      </c>
      <c r="M58" s="108" t="s">
        <v>15</v>
      </c>
      <c r="N58" s="84" t="s">
        <v>15</v>
      </c>
      <c r="O58" s="85" t="s">
        <v>15</v>
      </c>
      <c r="P58" s="85" t="s">
        <v>15</v>
      </c>
      <c r="Q58" s="80">
        <f>Q11-Q35</f>
        <v>0</v>
      </c>
      <c r="R58" s="82" t="s">
        <v>15</v>
      </c>
    </row>
    <row r="59" spans="1:18" s="6" customFormat="1" ht="12" hidden="1" customHeight="1" x14ac:dyDescent="0.2">
      <c r="A59" s="3"/>
      <c r="B59" s="83" t="s">
        <v>10</v>
      </c>
      <c r="C59" s="29" t="s">
        <v>13</v>
      </c>
      <c r="D59" s="84" t="s">
        <v>15</v>
      </c>
      <c r="E59" s="85" t="s">
        <v>15</v>
      </c>
      <c r="F59" s="85" t="s">
        <v>15</v>
      </c>
      <c r="G59" s="85" t="s">
        <v>15</v>
      </c>
      <c r="H59" s="107">
        <f>H12-H36</f>
        <v>0</v>
      </c>
      <c r="I59" s="84" t="s">
        <v>15</v>
      </c>
      <c r="J59" s="85" t="s">
        <v>15</v>
      </c>
      <c r="K59" s="85" t="s">
        <v>15</v>
      </c>
      <c r="L59" s="85" t="s">
        <v>15</v>
      </c>
      <c r="M59" s="107">
        <f>M12-M36</f>
        <v>0</v>
      </c>
      <c r="N59" s="84" t="s">
        <v>15</v>
      </c>
      <c r="O59" s="85" t="s">
        <v>15</v>
      </c>
      <c r="P59" s="85" t="s">
        <v>15</v>
      </c>
      <c r="Q59" s="85" t="s">
        <v>15</v>
      </c>
      <c r="R59" s="81">
        <f>R12-R36</f>
        <v>0</v>
      </c>
    </row>
    <row r="60" spans="1:18" s="6" customFormat="1" ht="12" hidden="1" customHeight="1" x14ac:dyDescent="0.2">
      <c r="A60" s="3"/>
      <c r="B60" s="83" t="s">
        <v>17</v>
      </c>
      <c r="C60" s="29" t="s">
        <v>13</v>
      </c>
      <c r="D60" s="87">
        <f>SUM(E60:H60)</f>
        <v>0</v>
      </c>
      <c r="E60" s="80">
        <f t="shared" ref="E60:G63" si="7">E13-E37</f>
        <v>0</v>
      </c>
      <c r="F60" s="80">
        <f t="shared" si="7"/>
        <v>0</v>
      </c>
      <c r="G60" s="80">
        <f t="shared" si="7"/>
        <v>0</v>
      </c>
      <c r="H60" s="107">
        <f>H13-H37</f>
        <v>0</v>
      </c>
      <c r="I60" s="87">
        <f>SUM(J60:M60)</f>
        <v>0</v>
      </c>
      <c r="J60" s="80">
        <f t="shared" ref="J60:L63" si="8">J13-J37</f>
        <v>0</v>
      </c>
      <c r="K60" s="80">
        <f t="shared" si="8"/>
        <v>0</v>
      </c>
      <c r="L60" s="80">
        <f t="shared" si="8"/>
        <v>0</v>
      </c>
      <c r="M60" s="107">
        <f>M13-M37</f>
        <v>0</v>
      </c>
      <c r="N60" s="87">
        <f>SUM(O60:R60)</f>
        <v>0</v>
      </c>
      <c r="O60" s="80">
        <f t="shared" ref="O60:Q63" si="9">O13-O37</f>
        <v>0</v>
      </c>
      <c r="P60" s="80">
        <f t="shared" si="9"/>
        <v>0</v>
      </c>
      <c r="Q60" s="80">
        <f t="shared" si="9"/>
        <v>0</v>
      </c>
      <c r="R60" s="81">
        <f>R13-R37</f>
        <v>0</v>
      </c>
    </row>
    <row r="61" spans="1:18" s="6" customFormat="1" ht="12" hidden="1" customHeight="1" x14ac:dyDescent="0.2">
      <c r="A61" s="3"/>
      <c r="B61" s="28" t="s">
        <v>18</v>
      </c>
      <c r="C61" s="29" t="s">
        <v>13</v>
      </c>
      <c r="D61" s="87">
        <f>SUM(E61:H61)</f>
        <v>0</v>
      </c>
      <c r="E61" s="80">
        <f t="shared" si="7"/>
        <v>0</v>
      </c>
      <c r="F61" s="80">
        <f t="shared" si="7"/>
        <v>0</v>
      </c>
      <c r="G61" s="80">
        <f t="shared" si="7"/>
        <v>0</v>
      </c>
      <c r="H61" s="107">
        <f>H14-H38</f>
        <v>0</v>
      </c>
      <c r="I61" s="87">
        <f>SUM(J61:M61)</f>
        <v>0</v>
      </c>
      <c r="J61" s="80">
        <f t="shared" si="8"/>
        <v>0</v>
      </c>
      <c r="K61" s="80">
        <f t="shared" si="8"/>
        <v>0</v>
      </c>
      <c r="L61" s="80">
        <f t="shared" si="8"/>
        <v>0</v>
      </c>
      <c r="M61" s="107">
        <f>M14-M38</f>
        <v>0</v>
      </c>
      <c r="N61" s="87">
        <f>SUM(O61:R61)</f>
        <v>0</v>
      </c>
      <c r="O61" s="80">
        <f t="shared" si="9"/>
        <v>0</v>
      </c>
      <c r="P61" s="80">
        <f t="shared" si="9"/>
        <v>0</v>
      </c>
      <c r="Q61" s="80">
        <f t="shared" si="9"/>
        <v>0</v>
      </c>
      <c r="R61" s="81">
        <f>R14-R38</f>
        <v>0</v>
      </c>
    </row>
    <row r="62" spans="1:18" s="6" customFormat="1" ht="12" hidden="1" customHeight="1" x14ac:dyDescent="0.2">
      <c r="A62" s="3"/>
      <c r="B62" s="28" t="s">
        <v>19</v>
      </c>
      <c r="C62" s="29" t="s">
        <v>13</v>
      </c>
      <c r="D62" s="87">
        <f>SUM(E62:H62)</f>
        <v>3.6865000694774608E-5</v>
      </c>
      <c r="E62" s="80">
        <f t="shared" si="7"/>
        <v>2.7474316013353928E-5</v>
      </c>
      <c r="F62" s="80">
        <f t="shared" si="7"/>
        <v>0</v>
      </c>
      <c r="G62" s="80">
        <f t="shared" si="7"/>
        <v>9.3906846814206801E-6</v>
      </c>
      <c r="H62" s="107">
        <f>H15-H39</f>
        <v>0</v>
      </c>
      <c r="I62" s="87">
        <f>SUM(J62:M62)</f>
        <v>1.9467323884470034E-5</v>
      </c>
      <c r="J62" s="80">
        <f t="shared" si="8"/>
        <v>1.450837917360559E-5</v>
      </c>
      <c r="K62" s="80">
        <f t="shared" si="8"/>
        <v>0</v>
      </c>
      <c r="L62" s="80">
        <f t="shared" si="8"/>
        <v>4.9589447108644436E-6</v>
      </c>
      <c r="M62" s="107">
        <f>M15-M39</f>
        <v>0</v>
      </c>
      <c r="N62" s="87">
        <f>SUM(O62:R62)</f>
        <v>1.9467323884470034E-5</v>
      </c>
      <c r="O62" s="80">
        <f t="shared" si="9"/>
        <v>1.450837917360559E-5</v>
      </c>
      <c r="P62" s="80">
        <f t="shared" si="9"/>
        <v>0</v>
      </c>
      <c r="Q62" s="80">
        <f t="shared" si="9"/>
        <v>4.9589447108644436E-6</v>
      </c>
      <c r="R62" s="81">
        <f>R15-R39</f>
        <v>0</v>
      </c>
    </row>
    <row r="63" spans="1:18" s="6" customFormat="1" ht="12" hidden="1" customHeight="1" x14ac:dyDescent="0.2">
      <c r="A63" s="3"/>
      <c r="B63" s="28" t="s">
        <v>20</v>
      </c>
      <c r="C63" s="29" t="s">
        <v>13</v>
      </c>
      <c r="D63" s="87">
        <f>SUM(E63:H63)</f>
        <v>5.7041304195593057E-6</v>
      </c>
      <c r="E63" s="80">
        <f t="shared" si="7"/>
        <v>0</v>
      </c>
      <c r="F63" s="80">
        <f t="shared" si="7"/>
        <v>0</v>
      </c>
      <c r="G63" s="80">
        <f t="shared" si="7"/>
        <v>5.7041304195593057E-6</v>
      </c>
      <c r="H63" s="107">
        <f>H16-H40</f>
        <v>0</v>
      </c>
      <c r="I63" s="87">
        <f>SUM(J63:M63)</f>
        <v>3.0121837024665865E-6</v>
      </c>
      <c r="J63" s="80">
        <f t="shared" si="8"/>
        <v>0</v>
      </c>
      <c r="K63" s="80">
        <f t="shared" si="8"/>
        <v>0</v>
      </c>
      <c r="L63" s="80">
        <f t="shared" si="8"/>
        <v>3.0121837024665865E-6</v>
      </c>
      <c r="M63" s="107">
        <f>M16-M40</f>
        <v>0</v>
      </c>
      <c r="N63" s="87">
        <f>SUM(O63:R63)</f>
        <v>3.0121837024665865E-6</v>
      </c>
      <c r="O63" s="80">
        <f t="shared" si="9"/>
        <v>0</v>
      </c>
      <c r="P63" s="80">
        <f t="shared" si="9"/>
        <v>0</v>
      </c>
      <c r="Q63" s="80">
        <f t="shared" si="9"/>
        <v>3.0121837024665865E-6</v>
      </c>
      <c r="R63" s="81">
        <f>R16-R40</f>
        <v>0</v>
      </c>
    </row>
    <row r="64" spans="1:18" s="6" customFormat="1" ht="12" hidden="1" customHeight="1" x14ac:dyDescent="0.2">
      <c r="A64" s="3"/>
      <c r="B64" s="150" t="s">
        <v>21</v>
      </c>
      <c r="C64" s="73" t="s">
        <v>13</v>
      </c>
      <c r="D64" s="88">
        <f>SUM(E64:H64)</f>
        <v>0</v>
      </c>
      <c r="E64" s="89">
        <f>E54*E65/100</f>
        <v>0</v>
      </c>
      <c r="F64" s="89">
        <f>F54*F65/100</f>
        <v>0</v>
      </c>
      <c r="G64" s="89">
        <f>G54*G65/100</f>
        <v>0</v>
      </c>
      <c r="H64" s="110">
        <f>H54*H65/100</f>
        <v>0</v>
      </c>
      <c r="I64" s="88">
        <f>SUM(J64:M64)</f>
        <v>0</v>
      </c>
      <c r="J64" s="89">
        <f>J54*J65/100</f>
        <v>0</v>
      </c>
      <c r="K64" s="89">
        <f>K54*K65/100</f>
        <v>0</v>
      </c>
      <c r="L64" s="89">
        <f>L54*L65/100</f>
        <v>0</v>
      </c>
      <c r="M64" s="110">
        <f>M54*M65/100</f>
        <v>0</v>
      </c>
      <c r="N64" s="88">
        <f>SUM(O64:R64)</f>
        <v>0</v>
      </c>
      <c r="O64" s="89">
        <f>O54*O65/100</f>
        <v>0</v>
      </c>
      <c r="P64" s="89">
        <f>P54*P65/100</f>
        <v>0</v>
      </c>
      <c r="Q64" s="89">
        <f>Q54*Q65/100</f>
        <v>0</v>
      </c>
      <c r="R64" s="90">
        <f>R54*R65/100</f>
        <v>0</v>
      </c>
    </row>
    <row r="65" spans="1:18" s="6" customFormat="1" ht="12" hidden="1" customHeight="1" x14ac:dyDescent="0.2">
      <c r="A65" s="3"/>
      <c r="B65" s="151"/>
      <c r="C65" s="111" t="s">
        <v>22</v>
      </c>
      <c r="D65" s="112">
        <f t="shared" ref="D65" si="10">IFERROR(D64/D54*100,0)</f>
        <v>0</v>
      </c>
      <c r="E65" s="113">
        <f>IF($I$23=0,0,E18)</f>
        <v>0</v>
      </c>
      <c r="F65" s="113">
        <f t="shared" ref="F65:H65" si="11">IF($I$23=0,0,F18)</f>
        <v>0</v>
      </c>
      <c r="G65" s="113">
        <f t="shared" si="11"/>
        <v>0</v>
      </c>
      <c r="H65" s="115">
        <f t="shared" si="11"/>
        <v>0</v>
      </c>
      <c r="I65" s="112">
        <f t="shared" ref="I65" si="12">IFERROR(I64/I54*100,0)</f>
        <v>0</v>
      </c>
      <c r="J65" s="116">
        <f>IF($I$23=0,0,J18)</f>
        <v>0</v>
      </c>
      <c r="K65" s="116">
        <f t="shared" ref="K65:M65" si="13">IF($I$23=0,0,K18)</f>
        <v>0</v>
      </c>
      <c r="L65" s="116">
        <f t="shared" si="13"/>
        <v>0</v>
      </c>
      <c r="M65" s="117">
        <f t="shared" si="13"/>
        <v>0</v>
      </c>
      <c r="N65" s="112">
        <f>IFERROR(N64/N54*100,0)</f>
        <v>0</v>
      </c>
      <c r="O65" s="114">
        <f>IF($N$23=0,0,O18)</f>
        <v>0</v>
      </c>
      <c r="P65" s="114">
        <f t="shared" ref="P65:R65" si="14">IF($N$23=0,0,P18)</f>
        <v>0</v>
      </c>
      <c r="Q65" s="114">
        <f t="shared" si="14"/>
        <v>0</v>
      </c>
      <c r="R65" s="118">
        <f t="shared" si="14"/>
        <v>0</v>
      </c>
    </row>
    <row r="66" spans="1:18" s="6" customFormat="1" ht="13.5" hidden="1" thickBot="1" x14ac:dyDescent="0.25">
      <c r="A66" s="3"/>
      <c r="B66" s="52" t="s">
        <v>27</v>
      </c>
      <c r="C66" s="53" t="s">
        <v>13</v>
      </c>
      <c r="D66" s="119">
        <f>SUM(E66:H66)</f>
        <v>0</v>
      </c>
      <c r="E66" s="120">
        <f>E23</f>
        <v>0</v>
      </c>
      <c r="F66" s="120">
        <f>F23</f>
        <v>0</v>
      </c>
      <c r="G66" s="120">
        <f>G23</f>
        <v>0</v>
      </c>
      <c r="H66" s="122">
        <f>H23</f>
        <v>0</v>
      </c>
      <c r="I66" s="119">
        <f>SUM(J66:M66)</f>
        <v>0</v>
      </c>
      <c r="J66" s="120">
        <f>J23</f>
        <v>0</v>
      </c>
      <c r="K66" s="120">
        <f>K23</f>
        <v>0</v>
      </c>
      <c r="L66" s="120">
        <f>L23</f>
        <v>0</v>
      </c>
      <c r="M66" s="122">
        <f>M23</f>
        <v>0</v>
      </c>
      <c r="N66" s="119">
        <f>SUM(O66:R66)</f>
        <v>0</v>
      </c>
      <c r="O66" s="120">
        <f>O23</f>
        <v>0</v>
      </c>
      <c r="P66" s="120">
        <f>P23</f>
        <v>0</v>
      </c>
      <c r="Q66" s="120">
        <f>Q23</f>
        <v>0</v>
      </c>
      <c r="R66" s="121">
        <f>R23</f>
        <v>0</v>
      </c>
    </row>
  </sheetData>
  <sheetProtection formatColumns="0" formatRows="0"/>
  <mergeCells count="22">
    <mergeCell ref="D52:H52"/>
    <mergeCell ref="I52:M52"/>
    <mergeCell ref="N52:R52"/>
    <mergeCell ref="B64:B65"/>
    <mergeCell ref="I29:M29"/>
    <mergeCell ref="N29:R29"/>
    <mergeCell ref="B41:B42"/>
    <mergeCell ref="B51:B53"/>
    <mergeCell ref="C51:C53"/>
    <mergeCell ref="D51:R51"/>
    <mergeCell ref="B17:B18"/>
    <mergeCell ref="B28:B30"/>
    <mergeCell ref="C28:C30"/>
    <mergeCell ref="D28:R28"/>
    <mergeCell ref="D29:H29"/>
    <mergeCell ref="B2:R2"/>
    <mergeCell ref="B4:B6"/>
    <mergeCell ref="C4:C6"/>
    <mergeCell ref="D4:R4"/>
    <mergeCell ref="D5:H5"/>
    <mergeCell ref="I5:M5"/>
    <mergeCell ref="N5:R5"/>
  </mergeCells>
  <printOptions horizontalCentered="1"/>
  <pageMargins left="0.11811023622047245" right="0.11811023622047245" top="0.74803149606299213" bottom="0.35433070866141736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Баланс ЭЭ</vt:lpstr>
      <vt:lpstr>'Баланс ЭЭ'!Область_печати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Баталова Наиля Шавкатовна</dc:creator>
  <cp:lastModifiedBy>Баталова Наиля Шавкатовна</cp:lastModifiedBy>
  <dcterms:created xsi:type="dcterms:W3CDTF">2025-05-14T13:25:42Z</dcterms:created>
  <dcterms:modified xsi:type="dcterms:W3CDTF">2025-05-23T08:06:10Z</dcterms:modified>
</cp:coreProperties>
</file>